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АРХИВ\2021\пост_08\"/>
    </mc:Choice>
  </mc:AlternateContent>
  <bookViews>
    <workbookView xWindow="0" yWindow="0" windowWidth="19200" windowHeight="11595" activeTab="2"/>
  </bookViews>
  <sheets>
    <sheet name="1" sheetId="7" r:id="rId1"/>
    <sheet name="2" sheetId="9" r:id="rId2"/>
    <sheet name="3" sheetId="11" r:id="rId3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'1'!$A$1:$O$26</definedName>
    <definedName name="_xlnm.Print_Area" localSheetId="2">'3'!$A$1:$B$11</definedName>
  </definedNames>
  <calcPr calcId="152511"/>
</workbook>
</file>

<file path=xl/calcChain.xml><?xml version="1.0" encoding="utf-8"?>
<calcChain xmlns="http://schemas.openxmlformats.org/spreadsheetml/2006/main">
  <c r="N25" i="7" l="1"/>
  <c r="M25" i="7"/>
  <c r="N21" i="7"/>
  <c r="M21" i="7"/>
  <c r="N16" i="7"/>
  <c r="M16" i="7"/>
  <c r="I21" i="9"/>
  <c r="E22" i="9"/>
  <c r="E21" i="9"/>
  <c r="G21" i="9"/>
  <c r="D21" i="9"/>
  <c r="M22" i="9"/>
  <c r="M21" i="9"/>
  <c r="S22" i="9"/>
  <c r="S21" i="9"/>
  <c r="S16" i="9"/>
  <c r="M18" i="9"/>
  <c r="M17" i="9"/>
  <c r="M16" i="9"/>
  <c r="I17" i="9"/>
  <c r="D16" i="9"/>
  <c r="S12" i="9"/>
  <c r="M12" i="9"/>
  <c r="M8" i="9"/>
  <c r="I12" i="9"/>
  <c r="O23" i="7" l="1"/>
  <c r="S23" i="9"/>
  <c r="Q23" i="9"/>
  <c r="O23" i="9"/>
  <c r="M23" i="9"/>
  <c r="K23" i="9"/>
  <c r="D23" i="9"/>
  <c r="E23" i="9"/>
  <c r="F23" i="9"/>
  <c r="G23" i="9"/>
  <c r="H23" i="9"/>
  <c r="I23" i="9"/>
  <c r="S19" i="9"/>
  <c r="Q19" i="9"/>
  <c r="O19" i="9"/>
  <c r="M19" i="9"/>
  <c r="K19" i="9"/>
  <c r="D19" i="9"/>
  <c r="E19" i="9"/>
  <c r="F19" i="9"/>
  <c r="G19" i="9"/>
  <c r="H19" i="9"/>
  <c r="I19" i="9"/>
  <c r="S14" i="9"/>
  <c r="Q14" i="9"/>
  <c r="O14" i="9"/>
  <c r="M14" i="9"/>
  <c r="K14" i="9"/>
  <c r="I14" i="9"/>
  <c r="D14" i="9"/>
  <c r="E14" i="9"/>
  <c r="F14" i="9"/>
  <c r="G14" i="9"/>
  <c r="H14" i="9"/>
  <c r="C18" i="9"/>
  <c r="L20" i="7" s="1"/>
  <c r="O20" i="7" s="1"/>
  <c r="C22" i="9"/>
  <c r="L24" i="7" s="1"/>
  <c r="O24" i="7" s="1"/>
  <c r="C21" i="9"/>
  <c r="L23" i="7" s="1"/>
  <c r="C17" i="9"/>
  <c r="L19" i="7" s="1"/>
  <c r="O19" i="7" s="1"/>
  <c r="C16" i="9"/>
  <c r="L18" i="7" s="1"/>
  <c r="C13" i="9"/>
  <c r="L15" i="7" s="1"/>
  <c r="O15" i="7" s="1"/>
  <c r="C12" i="9"/>
  <c r="L14" i="7" s="1"/>
  <c r="O14" i="7" s="1"/>
  <c r="C11" i="9"/>
  <c r="L13" i="7" s="1"/>
  <c r="C10" i="9"/>
  <c r="L12" i="7" s="1"/>
  <c r="O12" i="7" s="1"/>
  <c r="C9" i="9"/>
  <c r="L11" i="7" s="1"/>
  <c r="O11" i="7" s="1"/>
  <c r="C8" i="9"/>
  <c r="L10" i="7" s="1"/>
  <c r="O10" i="7" s="1"/>
  <c r="K25" i="7"/>
  <c r="B10" i="11" s="1"/>
  <c r="K21" i="7"/>
  <c r="B8" i="11" s="1"/>
  <c r="K16" i="7"/>
  <c r="B6" i="11" s="1"/>
  <c r="I25" i="7"/>
  <c r="H25" i="7"/>
  <c r="J24" i="7"/>
  <c r="J25" i="7" s="1"/>
  <c r="J23" i="7"/>
  <c r="I21" i="7"/>
  <c r="H21" i="7"/>
  <c r="J19" i="7"/>
  <c r="J18" i="7"/>
  <c r="J21" i="7" s="1"/>
  <c r="I16" i="7"/>
  <c r="H16" i="7"/>
  <c r="J14" i="7"/>
  <c r="J13" i="7"/>
  <c r="J12" i="7"/>
  <c r="J11" i="7"/>
  <c r="J10" i="7"/>
  <c r="J16" i="7" s="1"/>
  <c r="L21" i="7" l="1"/>
  <c r="L25" i="7"/>
  <c r="O18" i="7"/>
  <c r="O13" i="7"/>
  <c r="L16" i="7"/>
  <c r="C23" i="9"/>
  <c r="C19" i="9"/>
  <c r="C14" i="9"/>
</calcChain>
</file>

<file path=xl/sharedStrings.xml><?xml version="1.0" encoding="utf-8"?>
<sst xmlns="http://schemas.openxmlformats.org/spreadsheetml/2006/main" count="153" uniqueCount="68">
  <si>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</si>
  <si>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</si>
  <si>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</si>
  <si>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</si>
  <si>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</si>
  <si>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</si>
  <si>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</si>
  <si>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</si>
  <si>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</si>
  <si>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</si>
  <si>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</si>
  <si>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</si>
  <si>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</si>
  <si>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</si>
  <si>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</si>
  <si>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</si>
  <si>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</si>
  <si>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</si>
  <si>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</si>
  <si>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</si>
  <si>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</si>
  <si>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</si>
  <si>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</si>
  <si>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</si>
  <si>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</si>
  <si>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</si>
  <si>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</si>
  <si>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</si>
  <si>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</si>
  <si>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</si>
  <si>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>электроснабжения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</si>
  <si>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</si>
  <si>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</si>
  <si>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</si>
  <si>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</si>
  <si>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</si>
  <si>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</si>
  <si>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</si>
  <si>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</si>
  <si>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«*» -  средства республиканского бюджета Республики Коми, бюджетов муниципальных районов (городских округов), Государственной корпорации - Фонда содействия реформированию жилищно-коммунального хозяйства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</si>
  <si>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</si>
  <si>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</si>
  <si>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"Корткеросский" НА 2021 - 2023 ГОДЫ</t>
  </si>
  <si>
    <t>п. Усть-Лэкчиим, ул. Школьная, д.8 (работы по СМР)</t>
  </si>
  <si>
    <t>п. Усть-Лэкчиим, ул. Кировская, д.10 (работы по СМР)</t>
  </si>
  <si>
    <t>с. Корткерос, ул. Набережная, д. 1а (работы по СМР)</t>
  </si>
  <si>
    <t>п. Усть-Лэкчиим, ул. Школьная, д. 6  (работы по СМР)</t>
  </si>
  <si>
    <t>п. Аджером, ул. Набережная, д. 18</t>
  </si>
  <si>
    <t>п. Аджером, ул. ПМК, д. 1 (разработка ПСД)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</si>
  <si>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"Корткеросский" 
НА 2021 - 2023 ГОДЫ</t>
  </si>
  <si>
    <t>2021 год</t>
  </si>
  <si>
    <t>2022 год</t>
  </si>
  <si>
    <t>2023 год</t>
  </si>
  <si>
    <t>с. Корткерос, ул. Лебедева, д. 13</t>
  </si>
  <si>
    <t>с. Корткерос, ул. Советска, д. 152</t>
  </si>
  <si>
    <t>с. Корткерос, ул. Набережная, д. 3</t>
  </si>
  <si>
    <t>с. Корткерос, ул. Лебедева, д. 10</t>
  </si>
  <si>
    <t>п. Аджером, ул. ПМК, д. 1  (работы по СМР)</t>
  </si>
  <si>
    <t>брус</t>
  </si>
  <si>
    <t>кирпич.</t>
  </si>
  <si>
    <t xml:space="preserve"> 2023 год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</si>
  <si>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МО МР "Корткеросский" НА 2021 - 2023 ГОДЫ</t>
  </si>
  <si>
    <t xml:space="preserve"> водоотведения (централизованное, выгребные ямы) </t>
  </si>
  <si>
    <t xml:space="preserve"> 2022 год</t>
  </si>
  <si>
    <t xml:space="preserve">Приложение 1  
к постановлению администрации  
муниципального района  
"Корткеросский"  
25.08.2021 № 1315 
</t>
  </si>
  <si>
    <t xml:space="preserve">Приложение 2  
к постановлению администрации  
муниципального района  
"Корткеросский"  
25.08.2021 № 1315  
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</si>
  <si>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"Корткеросский"
 НА 2021 -2023 ГОДЫ</t>
  </si>
  <si>
    <t xml:space="preserve">Приложение 3  
к постановлению администрации  
муниципального района  
"Корткеросский"  
25.08.2021 № 1315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</si>
</sst>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3" fontId="9" fillId="0" borderId="1" xfId="5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/>
    </xf>
    <xf numFmtId="3" fontId="34" fillId="0" borderId="1" xfId="0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5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/>
    </xf>
    <xf numFmtId="4" fontId="35" fillId="0" borderId="1" xfId="804" applyNumberFormat="1" applyFont="1" applyFill="1" applyBorder="1" applyAlignment="1">
      <alignment horizontal="center" vertical="center"/>
    </xf>
    <xf numFmtId="4" fontId="9" fillId="0" borderId="1" xfId="5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3" fillId="0" borderId="0" xfId="0" applyFont="1"/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36" fillId="0" borderId="0" xfId="0" applyFont="1"/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right"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0" fontId="34" fillId="0" borderId="3" xfId="0" applyFont="1" applyFill="1" applyBorder="1" applyAlignment="1">
      <alignment horizontal="right" vertical="center"/>
    </xf>
    <xf numFmtId="0" fontId="34" fillId="0" borderId="4" xfId="0" applyFont="1" applyFill="1" applyBorder="1" applyAlignment="1">
      <alignment horizontal="right" vertical="center"/>
    </xf>
    <xf numFmtId="0" fontId="34" fillId="0" borderId="3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topLeftCell="C1" zoomScale="73" zoomScaleNormal="73" zoomScaleSheetLayoutView="73" workbookViewId="0">
      <selection activeCell="L1" sqref="L1:O1"/>
    </sheetView>
  </sheetViews>
  <sheetFormatPr defaultColWidth="9.140625" defaultRowHeight="18.75" customHeight="1" x14ac:dyDescent="0.25"/>
  <cols>
    <col min="1" max="1" width="6.5703125" style="35" customWidth="1"/>
    <col min="2" max="2" width="57.42578125" style="13" customWidth="1"/>
    <col min="3" max="3" width="16.28515625" style="35" customWidth="1"/>
    <col min="4" max="4" width="13.140625" style="35" customWidth="1"/>
    <col min="5" max="5" width="12.85546875" style="35" customWidth="1"/>
    <col min="6" max="6" width="15" style="35" customWidth="1"/>
    <col min="7" max="7" width="13.85546875" style="35" customWidth="1"/>
    <col min="8" max="10" width="16.7109375" style="12" customWidth="1"/>
    <col min="11" max="11" width="22.85546875" style="12" customWidth="1"/>
    <col min="12" max="12" width="16.85546875" style="36" customWidth="1"/>
    <col min="13" max="13" width="15.5703125" style="36" customWidth="1"/>
    <col min="14" max="14" width="15.85546875" style="36" customWidth="1"/>
    <col min="15" max="15" width="21.140625" style="37" customWidth="1"/>
    <col min="16" max="16384" width="9.140625" style="13"/>
  </cols>
  <sheetData>
    <row r="1" spans="1:15" ht="83.25" customHeight="1" x14ac:dyDescent="0.25">
      <c r="A1" s="6"/>
      <c r="B1" s="6"/>
      <c r="C1" s="6"/>
      <c r="D1" s="6"/>
      <c r="E1" s="6"/>
      <c r="F1" s="6"/>
      <c r="G1" s="6"/>
      <c r="H1" s="11"/>
      <c r="I1" s="11"/>
      <c r="J1" s="11"/>
      <c r="L1" s="69" t="s">
        <v>64</v>
      </c>
      <c r="M1" s="69"/>
      <c r="N1" s="69"/>
      <c r="O1" s="69"/>
    </row>
    <row r="2" spans="1:15" ht="66.75" customHeight="1" x14ac:dyDescent="0.25">
      <c r="A2" s="65" t="s">
        <v>42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ht="88.5" customHeight="1" x14ac:dyDescent="0.25">
      <c r="A3" s="66" t="s">
        <v>49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5" ht="31.5" customHeight="1" x14ac:dyDescent="0.25">
      <c r="A4" s="64" t="s">
        <v>1</v>
      </c>
      <c r="B4" s="64" t="s">
        <v>37</v>
      </c>
      <c r="C4" s="64" t="s">
        <v>2</v>
      </c>
      <c r="D4" s="64"/>
      <c r="E4" s="64" t="s">
        <v>3</v>
      </c>
      <c r="F4" s="64" t="s">
        <v>4</v>
      </c>
      <c r="G4" s="64" t="s">
        <v>5</v>
      </c>
      <c r="H4" s="58" t="s">
        <v>6</v>
      </c>
      <c r="I4" s="58" t="s">
        <v>7</v>
      </c>
      <c r="J4" s="58"/>
      <c r="K4" s="57" t="s">
        <v>8</v>
      </c>
      <c r="L4" s="61" t="s">
        <v>17</v>
      </c>
      <c r="M4" s="62"/>
      <c r="N4" s="63"/>
      <c r="O4" s="57" t="s">
        <v>40</v>
      </c>
    </row>
    <row r="5" spans="1:15" ht="19.5" customHeight="1" x14ac:dyDescent="0.25">
      <c r="A5" s="64"/>
      <c r="B5" s="64"/>
      <c r="C5" s="64" t="s">
        <v>9</v>
      </c>
      <c r="D5" s="64" t="s">
        <v>16</v>
      </c>
      <c r="E5" s="64"/>
      <c r="F5" s="64"/>
      <c r="G5" s="64"/>
      <c r="H5" s="58"/>
      <c r="I5" s="58" t="s">
        <v>10</v>
      </c>
      <c r="J5" s="58" t="s">
        <v>11</v>
      </c>
      <c r="K5" s="57"/>
      <c r="L5" s="59" t="s">
        <v>18</v>
      </c>
      <c r="M5" s="61" t="s">
        <v>19</v>
      </c>
      <c r="N5" s="63"/>
      <c r="O5" s="57"/>
    </row>
    <row r="6" spans="1:15" ht="81.75" customHeight="1" x14ac:dyDescent="0.25">
      <c r="A6" s="64"/>
      <c r="B6" s="64"/>
      <c r="C6" s="64"/>
      <c r="D6" s="64"/>
      <c r="E6" s="64"/>
      <c r="F6" s="64"/>
      <c r="G6" s="64"/>
      <c r="H6" s="58"/>
      <c r="I6" s="58"/>
      <c r="J6" s="58"/>
      <c r="K6" s="57"/>
      <c r="L6" s="60"/>
      <c r="M6" s="14" t="s">
        <v>20</v>
      </c>
      <c r="N6" s="14" t="s">
        <v>21</v>
      </c>
      <c r="O6" s="57"/>
    </row>
    <row r="7" spans="1:15" ht="15.75" customHeight="1" x14ac:dyDescent="0.25">
      <c r="A7" s="64"/>
      <c r="B7" s="64"/>
      <c r="C7" s="64"/>
      <c r="D7" s="64"/>
      <c r="E7" s="64"/>
      <c r="F7" s="64"/>
      <c r="G7" s="64"/>
      <c r="H7" s="14" t="s">
        <v>12</v>
      </c>
      <c r="I7" s="14" t="s">
        <v>12</v>
      </c>
      <c r="J7" s="14" t="s">
        <v>12</v>
      </c>
      <c r="K7" s="15" t="s">
        <v>13</v>
      </c>
      <c r="L7" s="14" t="s">
        <v>22</v>
      </c>
      <c r="M7" s="14" t="s">
        <v>22</v>
      </c>
      <c r="N7" s="14" t="s">
        <v>22</v>
      </c>
      <c r="O7" s="14" t="s">
        <v>22</v>
      </c>
    </row>
    <row r="8" spans="1:15" s="17" customFormat="1" ht="15" customHeight="1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16">
        <v>14</v>
      </c>
      <c r="O8" s="16">
        <v>15</v>
      </c>
    </row>
    <row r="9" spans="1:15" ht="27" customHeight="1" x14ac:dyDescent="0.25">
      <c r="A9" s="71" t="s">
        <v>50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0" spans="1:15" ht="25.5" customHeight="1" x14ac:dyDescent="0.25">
      <c r="A10" s="18">
        <v>1</v>
      </c>
      <c r="B10" s="19" t="s">
        <v>43</v>
      </c>
      <c r="C10" s="20">
        <v>1976</v>
      </c>
      <c r="D10" s="21"/>
      <c r="E10" s="20" t="s">
        <v>58</v>
      </c>
      <c r="F10" s="20">
        <v>2</v>
      </c>
      <c r="G10" s="20">
        <v>3</v>
      </c>
      <c r="H10" s="14">
        <v>832.7</v>
      </c>
      <c r="I10" s="14">
        <v>732.8</v>
      </c>
      <c r="J10" s="14">
        <f>I10-242.2</f>
        <v>490.59999999999997</v>
      </c>
      <c r="K10" s="15">
        <v>33</v>
      </c>
      <c r="L10" s="22">
        <f>'2'!C8</f>
        <v>2248155</v>
      </c>
      <c r="M10" s="22">
        <v>0</v>
      </c>
      <c r="N10" s="22">
        <v>0</v>
      </c>
      <c r="O10" s="23">
        <f>L10/H10</f>
        <v>2699.8378767863574</v>
      </c>
    </row>
    <row r="11" spans="1:15" ht="25.5" customHeight="1" x14ac:dyDescent="0.25">
      <c r="A11" s="18">
        <v>2</v>
      </c>
      <c r="B11" s="24" t="s">
        <v>44</v>
      </c>
      <c r="C11" s="20">
        <v>1982</v>
      </c>
      <c r="D11" s="21"/>
      <c r="E11" s="20" t="s">
        <v>58</v>
      </c>
      <c r="F11" s="20">
        <v>2</v>
      </c>
      <c r="G11" s="20">
        <v>3</v>
      </c>
      <c r="H11" s="14">
        <v>814</v>
      </c>
      <c r="I11" s="14">
        <v>721.4</v>
      </c>
      <c r="J11" s="14">
        <f>I11-413.2</f>
        <v>308.2</v>
      </c>
      <c r="K11" s="15">
        <v>27</v>
      </c>
      <c r="L11" s="22">
        <f>'2'!C9</f>
        <v>2653606.2599999998</v>
      </c>
      <c r="M11" s="22">
        <v>0</v>
      </c>
      <c r="N11" s="22">
        <v>0</v>
      </c>
      <c r="O11" s="23">
        <f t="shared" ref="O11:O15" si="0">L11/H11</f>
        <v>3259.9585503685503</v>
      </c>
    </row>
    <row r="12" spans="1:15" ht="25.5" customHeight="1" x14ac:dyDescent="0.25">
      <c r="A12" s="18">
        <v>3</v>
      </c>
      <c r="B12" s="19" t="s">
        <v>45</v>
      </c>
      <c r="C12" s="20">
        <v>1981</v>
      </c>
      <c r="D12" s="21"/>
      <c r="E12" s="20" t="s">
        <v>59</v>
      </c>
      <c r="F12" s="20">
        <v>3</v>
      </c>
      <c r="G12" s="20">
        <v>3</v>
      </c>
      <c r="H12" s="14">
        <v>1841.5</v>
      </c>
      <c r="I12" s="14">
        <v>1519.8</v>
      </c>
      <c r="J12" s="14">
        <f>I12-406.1</f>
        <v>1113.6999999999998</v>
      </c>
      <c r="K12" s="15">
        <v>94</v>
      </c>
      <c r="L12" s="22">
        <f>'2'!C10</f>
        <v>4227300</v>
      </c>
      <c r="M12" s="22">
        <v>0</v>
      </c>
      <c r="N12" s="22">
        <v>0</v>
      </c>
      <c r="O12" s="23">
        <f t="shared" si="0"/>
        <v>2295.5742601140373</v>
      </c>
    </row>
    <row r="13" spans="1:15" ht="25.5" customHeight="1" x14ac:dyDescent="0.25">
      <c r="A13" s="18">
        <v>4</v>
      </c>
      <c r="B13" s="25" t="s">
        <v>46</v>
      </c>
      <c r="C13" s="26">
        <v>1977</v>
      </c>
      <c r="D13" s="21"/>
      <c r="E13" s="26" t="s">
        <v>58</v>
      </c>
      <c r="F13" s="26">
        <v>2</v>
      </c>
      <c r="G13" s="26">
        <v>3</v>
      </c>
      <c r="H13" s="27">
        <v>815</v>
      </c>
      <c r="I13" s="27">
        <v>671.4</v>
      </c>
      <c r="J13" s="27">
        <f>I13-308.8</f>
        <v>362.59999999999997</v>
      </c>
      <c r="K13" s="26">
        <v>23</v>
      </c>
      <c r="L13" s="22">
        <f>'2'!C11</f>
        <v>927874.8</v>
      </c>
      <c r="M13" s="22">
        <v>0</v>
      </c>
      <c r="N13" s="22">
        <v>0</v>
      </c>
      <c r="O13" s="23">
        <f t="shared" si="0"/>
        <v>1138.4966871165645</v>
      </c>
    </row>
    <row r="14" spans="1:15" ht="25.5" customHeight="1" x14ac:dyDescent="0.25">
      <c r="A14" s="18">
        <v>5</v>
      </c>
      <c r="B14" s="24" t="s">
        <v>47</v>
      </c>
      <c r="C14" s="26">
        <v>1977</v>
      </c>
      <c r="D14" s="21"/>
      <c r="E14" s="14" t="s">
        <v>58</v>
      </c>
      <c r="F14" s="15">
        <v>2</v>
      </c>
      <c r="G14" s="15">
        <v>2</v>
      </c>
      <c r="H14" s="2">
        <v>802.3</v>
      </c>
      <c r="I14" s="2">
        <v>729.6</v>
      </c>
      <c r="J14" s="14">
        <f>I14-296.1</f>
        <v>433.5</v>
      </c>
      <c r="K14" s="28">
        <v>27</v>
      </c>
      <c r="L14" s="22">
        <f>'2'!C12</f>
        <v>1008307.2000000001</v>
      </c>
      <c r="M14" s="22">
        <v>0</v>
      </c>
      <c r="N14" s="22">
        <v>0</v>
      </c>
      <c r="O14" s="23">
        <f t="shared" si="0"/>
        <v>1256.7707839960117</v>
      </c>
    </row>
    <row r="15" spans="1:15" ht="25.5" customHeight="1" x14ac:dyDescent="0.25">
      <c r="A15" s="18">
        <v>6</v>
      </c>
      <c r="B15" s="19" t="s">
        <v>48</v>
      </c>
      <c r="C15" s="20">
        <v>1986</v>
      </c>
      <c r="D15" s="21"/>
      <c r="E15" s="20" t="s">
        <v>59</v>
      </c>
      <c r="F15" s="20">
        <v>2</v>
      </c>
      <c r="G15" s="20">
        <v>2</v>
      </c>
      <c r="H15" s="14">
        <v>808.5</v>
      </c>
      <c r="I15" s="14">
        <v>749.7</v>
      </c>
      <c r="J15" s="14">
        <v>666.5</v>
      </c>
      <c r="K15" s="15">
        <v>33</v>
      </c>
      <c r="L15" s="22">
        <f>'2'!C13</f>
        <v>95000</v>
      </c>
      <c r="M15" s="22">
        <v>0</v>
      </c>
      <c r="N15" s="22">
        <v>0</v>
      </c>
      <c r="O15" s="23">
        <f t="shared" si="0"/>
        <v>117.50154607297465</v>
      </c>
    </row>
    <row r="16" spans="1:15" s="33" customFormat="1" ht="27" customHeight="1" x14ac:dyDescent="0.25">
      <c r="A16" s="72" t="s">
        <v>26</v>
      </c>
      <c r="B16" s="72"/>
      <c r="C16" s="29" t="s">
        <v>27</v>
      </c>
      <c r="D16" s="29" t="s">
        <v>27</v>
      </c>
      <c r="E16" s="29" t="s">
        <v>27</v>
      </c>
      <c r="F16" s="29" t="s">
        <v>27</v>
      </c>
      <c r="G16" s="29" t="s">
        <v>27</v>
      </c>
      <c r="H16" s="30">
        <f>SUM(H10:H15)</f>
        <v>5914</v>
      </c>
      <c r="I16" s="30">
        <f t="shared" ref="I16:L16" si="1">SUM(I10:I15)</f>
        <v>5124.7</v>
      </c>
      <c r="J16" s="30">
        <f t="shared" si="1"/>
        <v>3375.1</v>
      </c>
      <c r="K16" s="31">
        <f>SUM(K10:K15)</f>
        <v>237</v>
      </c>
      <c r="L16" s="30">
        <f t="shared" si="1"/>
        <v>11160243.26</v>
      </c>
      <c r="M16" s="32">
        <f>SUM(M10:M15)</f>
        <v>0</v>
      </c>
      <c r="N16" s="32">
        <f>SUM(N10:N15)</f>
        <v>0</v>
      </c>
      <c r="O16" s="29" t="s">
        <v>27</v>
      </c>
    </row>
    <row r="17" spans="1:15" ht="28.5" customHeight="1" x14ac:dyDescent="0.25">
      <c r="A17" s="70" t="s">
        <v>51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</row>
    <row r="18" spans="1:15" ht="24.75" customHeight="1" x14ac:dyDescent="0.25">
      <c r="A18" s="20">
        <v>1</v>
      </c>
      <c r="B18" s="24" t="s">
        <v>53</v>
      </c>
      <c r="C18" s="20">
        <v>1968</v>
      </c>
      <c r="D18" s="21"/>
      <c r="E18" s="20" t="s">
        <v>58</v>
      </c>
      <c r="F18" s="20">
        <v>2</v>
      </c>
      <c r="G18" s="20">
        <v>3</v>
      </c>
      <c r="H18" s="14">
        <v>576.9</v>
      </c>
      <c r="I18" s="14">
        <v>512.5</v>
      </c>
      <c r="J18" s="14">
        <f>I18-0</f>
        <v>512.5</v>
      </c>
      <c r="K18" s="15">
        <v>31</v>
      </c>
      <c r="L18" s="22">
        <f>'2'!C16</f>
        <v>2704172.5</v>
      </c>
      <c r="M18" s="22">
        <v>0</v>
      </c>
      <c r="N18" s="22">
        <v>0</v>
      </c>
      <c r="O18" s="23">
        <f t="shared" ref="O18:O20" si="2">L18/H18</f>
        <v>4687.4198301265387</v>
      </c>
    </row>
    <row r="19" spans="1:15" ht="24.75" customHeight="1" x14ac:dyDescent="0.25">
      <c r="A19" s="20">
        <v>2</v>
      </c>
      <c r="B19" s="24" t="s">
        <v>54</v>
      </c>
      <c r="C19" s="16">
        <v>1960</v>
      </c>
      <c r="D19" s="21"/>
      <c r="E19" s="14" t="s">
        <v>58</v>
      </c>
      <c r="F19" s="15">
        <v>2</v>
      </c>
      <c r="G19" s="15">
        <v>1</v>
      </c>
      <c r="H19" s="14">
        <v>411.4</v>
      </c>
      <c r="I19" s="14">
        <v>394.6</v>
      </c>
      <c r="J19" s="14">
        <f>I19-44.9</f>
        <v>349.70000000000005</v>
      </c>
      <c r="K19" s="28">
        <v>13</v>
      </c>
      <c r="L19" s="22">
        <f>'2'!C17</f>
        <v>3468971.2800000003</v>
      </c>
      <c r="M19" s="22">
        <v>0</v>
      </c>
      <c r="N19" s="22">
        <v>0</v>
      </c>
      <c r="O19" s="23">
        <f t="shared" si="2"/>
        <v>8432.112980068061</v>
      </c>
    </row>
    <row r="20" spans="1:15" ht="24" customHeight="1" x14ac:dyDescent="0.25">
      <c r="A20" s="20">
        <v>3</v>
      </c>
      <c r="B20" s="24" t="s">
        <v>57</v>
      </c>
      <c r="C20" s="20">
        <v>1986</v>
      </c>
      <c r="D20" s="21"/>
      <c r="E20" s="20" t="s">
        <v>59</v>
      </c>
      <c r="F20" s="20">
        <v>2</v>
      </c>
      <c r="G20" s="20">
        <v>2</v>
      </c>
      <c r="H20" s="14">
        <v>808.5</v>
      </c>
      <c r="I20" s="14">
        <v>749.7</v>
      </c>
      <c r="J20" s="14">
        <v>666.5</v>
      </c>
      <c r="K20" s="15">
        <v>33</v>
      </c>
      <c r="L20" s="22">
        <f>'2'!C18</f>
        <v>2881097.1</v>
      </c>
      <c r="M20" s="22">
        <v>0</v>
      </c>
      <c r="N20" s="22">
        <v>0</v>
      </c>
      <c r="O20" s="23">
        <f t="shared" si="2"/>
        <v>3563.5090909090909</v>
      </c>
    </row>
    <row r="21" spans="1:15" s="33" customFormat="1" ht="29.25" customHeight="1" x14ac:dyDescent="0.25">
      <c r="A21" s="72" t="s">
        <v>26</v>
      </c>
      <c r="B21" s="72"/>
      <c r="C21" s="29" t="s">
        <v>27</v>
      </c>
      <c r="D21" s="29" t="s">
        <v>27</v>
      </c>
      <c r="E21" s="29" t="s">
        <v>27</v>
      </c>
      <c r="F21" s="29" t="s">
        <v>27</v>
      </c>
      <c r="G21" s="29" t="s">
        <v>27</v>
      </c>
      <c r="H21" s="30">
        <f>SUM(H18:H20)</f>
        <v>1796.8</v>
      </c>
      <c r="I21" s="30">
        <f t="shared" ref="I21:L21" si="3">SUM(I18:I20)</f>
        <v>1656.8000000000002</v>
      </c>
      <c r="J21" s="30">
        <f t="shared" si="3"/>
        <v>1528.7</v>
      </c>
      <c r="K21" s="31">
        <f>SUM(K18:K20)</f>
        <v>77</v>
      </c>
      <c r="L21" s="30">
        <f t="shared" si="3"/>
        <v>9054240.8800000008</v>
      </c>
      <c r="M21" s="32">
        <f>SUM(M18:M20)</f>
        <v>0</v>
      </c>
      <c r="N21" s="32">
        <f>SUM(N18:N20)</f>
        <v>0</v>
      </c>
      <c r="O21" s="29" t="s">
        <v>27</v>
      </c>
    </row>
    <row r="22" spans="1:15" ht="28.5" customHeight="1" x14ac:dyDescent="0.25">
      <c r="A22" s="70" t="s">
        <v>52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</row>
    <row r="23" spans="1:15" ht="28.5" customHeight="1" x14ac:dyDescent="0.25">
      <c r="A23" s="20">
        <v>1</v>
      </c>
      <c r="B23" s="24" t="s">
        <v>55</v>
      </c>
      <c r="C23" s="20">
        <v>1968</v>
      </c>
      <c r="D23" s="34"/>
      <c r="E23" s="20" t="s">
        <v>58</v>
      </c>
      <c r="F23" s="20">
        <v>2</v>
      </c>
      <c r="G23" s="20">
        <v>3</v>
      </c>
      <c r="H23" s="14">
        <v>576.9</v>
      </c>
      <c r="I23" s="14">
        <v>530</v>
      </c>
      <c r="J23" s="14">
        <f>I23-75.2</f>
        <v>454.8</v>
      </c>
      <c r="K23" s="15">
        <v>31</v>
      </c>
      <c r="L23" s="22">
        <f>'2'!C21</f>
        <v>4203806.5999999996</v>
      </c>
      <c r="M23" s="22">
        <v>0</v>
      </c>
      <c r="N23" s="22">
        <v>0</v>
      </c>
      <c r="O23" s="23">
        <f t="shared" ref="O23:O24" si="4">L23/H23</f>
        <v>7286.8895822499562</v>
      </c>
    </row>
    <row r="24" spans="1:15" ht="28.5" customHeight="1" x14ac:dyDescent="0.25">
      <c r="A24" s="20">
        <v>2</v>
      </c>
      <c r="B24" s="24" t="s">
        <v>56</v>
      </c>
      <c r="C24" s="20">
        <v>1963</v>
      </c>
      <c r="D24" s="34"/>
      <c r="E24" s="20" t="s">
        <v>58</v>
      </c>
      <c r="F24" s="20">
        <v>2</v>
      </c>
      <c r="G24" s="20">
        <v>3</v>
      </c>
      <c r="H24" s="14">
        <v>598.29999999999995</v>
      </c>
      <c r="I24" s="14">
        <v>533.5</v>
      </c>
      <c r="J24" s="14">
        <f>I24-279</f>
        <v>254.5</v>
      </c>
      <c r="K24" s="20">
        <v>23</v>
      </c>
      <c r="L24" s="22">
        <f>'2'!C22</f>
        <v>737297</v>
      </c>
      <c r="M24" s="22">
        <v>0</v>
      </c>
      <c r="N24" s="22">
        <v>0</v>
      </c>
      <c r="O24" s="23">
        <f t="shared" si="4"/>
        <v>1232.3199064014709</v>
      </c>
    </row>
    <row r="25" spans="1:15" s="33" customFormat="1" ht="27.75" customHeight="1" x14ac:dyDescent="0.25">
      <c r="A25" s="72" t="s">
        <v>26</v>
      </c>
      <c r="B25" s="72"/>
      <c r="C25" s="29" t="s">
        <v>27</v>
      </c>
      <c r="D25" s="29" t="s">
        <v>27</v>
      </c>
      <c r="E25" s="29" t="s">
        <v>27</v>
      </c>
      <c r="F25" s="29" t="s">
        <v>27</v>
      </c>
      <c r="G25" s="29" t="s">
        <v>27</v>
      </c>
      <c r="H25" s="30">
        <f>SUM(H23:H24)</f>
        <v>1175.1999999999998</v>
      </c>
      <c r="I25" s="30">
        <f t="shared" ref="I25:L25" si="5">SUM(I23:I24)</f>
        <v>1063.5</v>
      </c>
      <c r="J25" s="30">
        <f t="shared" si="5"/>
        <v>709.3</v>
      </c>
      <c r="K25" s="31">
        <f>SUM(K23:K24)</f>
        <v>54</v>
      </c>
      <c r="L25" s="30">
        <f t="shared" si="5"/>
        <v>4941103.5999999996</v>
      </c>
      <c r="M25" s="32">
        <f>SUM(M23:M24)</f>
        <v>0</v>
      </c>
      <c r="N25" s="32">
        <f>SUM(N23:N24)</f>
        <v>0</v>
      </c>
      <c r="O25" s="29" t="s">
        <v>27</v>
      </c>
    </row>
    <row r="26" spans="1:15" ht="23.25" customHeight="1" x14ac:dyDescent="0.25">
      <c r="A26" s="67" t="s">
        <v>39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</sheetData>
  <mergeCells count="27">
    <mergeCell ref="A2:O2"/>
    <mergeCell ref="A3:O3"/>
    <mergeCell ref="A26:O26"/>
    <mergeCell ref="L1:O1"/>
    <mergeCell ref="A17:O17"/>
    <mergeCell ref="C5:C7"/>
    <mergeCell ref="D5:D7"/>
    <mergeCell ref="I5:I6"/>
    <mergeCell ref="J5:J6"/>
    <mergeCell ref="A9:O9"/>
    <mergeCell ref="A22:O22"/>
    <mergeCell ref="A16:B16"/>
    <mergeCell ref="A21:B21"/>
    <mergeCell ref="A25:B25"/>
    <mergeCell ref="A4:A7"/>
    <mergeCell ref="B4:B7"/>
    <mergeCell ref="C4:D4"/>
    <mergeCell ref="E4:E7"/>
    <mergeCell ref="F4:F7"/>
    <mergeCell ref="G4:G7"/>
    <mergeCell ref="H4:H6"/>
    <mergeCell ref="O4:O6"/>
    <mergeCell ref="I4:J4"/>
    <mergeCell ref="K4:K6"/>
    <mergeCell ref="L5:L6"/>
    <mergeCell ref="L4:N4"/>
    <mergeCell ref="M5:N5"/>
  </mergeCells>
  <pageMargins left="0" right="0" top="0.98425196850393704" bottom="0" header="0.51181102362204722" footer="0.51181102362204722"/>
  <pageSetup paperSize="9" scale="51" fitToWidth="100" fitToHeight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view="pageBreakPreview" topLeftCell="E1" zoomScale="70" zoomScaleNormal="70" zoomScaleSheetLayoutView="70" workbookViewId="0">
      <selection activeCell="Q1" sqref="Q1:S1"/>
    </sheetView>
  </sheetViews>
  <sheetFormatPr defaultRowHeight="15" x14ac:dyDescent="0.25"/>
  <cols>
    <col min="1" max="1" width="6.28515625" style="52" customWidth="1"/>
    <col min="2" max="2" width="55.85546875" style="52" customWidth="1"/>
    <col min="3" max="3" width="16.85546875" style="52" customWidth="1"/>
    <col min="4" max="19" width="16.140625" style="52" customWidth="1"/>
    <col min="20" max="16384" width="9.140625" style="52"/>
  </cols>
  <sheetData>
    <row r="1" spans="1:19" s="10" customFormat="1" ht="83.25" customHeight="1" x14ac:dyDescent="0.25">
      <c r="A1" s="6"/>
      <c r="B1" s="6"/>
      <c r="C1" s="6"/>
      <c r="D1" s="6"/>
      <c r="E1" s="6"/>
      <c r="F1" s="6"/>
      <c r="G1" s="6"/>
      <c r="H1" s="11"/>
      <c r="I1" s="11"/>
      <c r="J1" s="11"/>
      <c r="K1" s="12"/>
      <c r="L1" s="13"/>
      <c r="M1" s="38"/>
      <c r="N1" s="38"/>
      <c r="O1" s="38"/>
      <c r="P1" s="13"/>
      <c r="Q1" s="73" t="s">
        <v>65</v>
      </c>
      <c r="R1" s="73"/>
      <c r="S1" s="73"/>
    </row>
    <row r="2" spans="1:19" ht="64.5" customHeight="1" x14ac:dyDescent="0.25">
      <c r="A2" s="66" t="s">
        <v>61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5.75" customHeight="1" x14ac:dyDescent="0.25">
      <c r="A3" s="78" t="s">
        <v>1</v>
      </c>
      <c r="B3" s="78" t="s">
        <v>15</v>
      </c>
      <c r="C3" s="78" t="s">
        <v>28</v>
      </c>
      <c r="D3" s="64" t="s">
        <v>29</v>
      </c>
      <c r="E3" s="64"/>
      <c r="F3" s="64"/>
      <c r="G3" s="64"/>
      <c r="H3" s="64"/>
      <c r="I3" s="64"/>
      <c r="J3" s="81" t="s">
        <v>38</v>
      </c>
      <c r="K3" s="82"/>
      <c r="L3" s="81" t="s">
        <v>23</v>
      </c>
      <c r="M3" s="82"/>
      <c r="N3" s="81" t="s">
        <v>24</v>
      </c>
      <c r="O3" s="82"/>
      <c r="P3" s="81" t="s">
        <v>14</v>
      </c>
      <c r="Q3" s="82"/>
      <c r="R3" s="81" t="s">
        <v>25</v>
      </c>
      <c r="S3" s="82"/>
    </row>
    <row r="4" spans="1:19" ht="177" customHeight="1" x14ac:dyDescent="0.25">
      <c r="A4" s="79"/>
      <c r="B4" s="79"/>
      <c r="C4" s="80"/>
      <c r="D4" s="39" t="s">
        <v>30</v>
      </c>
      <c r="E4" s="39" t="s">
        <v>33</v>
      </c>
      <c r="F4" s="39" t="s">
        <v>32</v>
      </c>
      <c r="G4" s="39" t="s">
        <v>31</v>
      </c>
      <c r="H4" s="39" t="s">
        <v>34</v>
      </c>
      <c r="I4" s="39" t="s">
        <v>62</v>
      </c>
      <c r="J4" s="83"/>
      <c r="K4" s="84"/>
      <c r="L4" s="83"/>
      <c r="M4" s="84"/>
      <c r="N4" s="83"/>
      <c r="O4" s="84"/>
      <c r="P4" s="83"/>
      <c r="Q4" s="84"/>
      <c r="R4" s="83"/>
      <c r="S4" s="84"/>
    </row>
    <row r="5" spans="1:19" ht="17.25" customHeight="1" x14ac:dyDescent="0.25">
      <c r="A5" s="80"/>
      <c r="B5" s="80"/>
      <c r="C5" s="20" t="s">
        <v>22</v>
      </c>
      <c r="D5" s="20" t="s">
        <v>22</v>
      </c>
      <c r="E5" s="20" t="s">
        <v>22</v>
      </c>
      <c r="F5" s="20" t="s">
        <v>22</v>
      </c>
      <c r="G5" s="20" t="s">
        <v>22</v>
      </c>
      <c r="H5" s="20" t="s">
        <v>22</v>
      </c>
      <c r="I5" s="20" t="s">
        <v>22</v>
      </c>
      <c r="J5" s="40" t="s">
        <v>0</v>
      </c>
      <c r="K5" s="40" t="s">
        <v>22</v>
      </c>
      <c r="L5" s="40" t="s">
        <v>12</v>
      </c>
      <c r="M5" s="40" t="s">
        <v>22</v>
      </c>
      <c r="N5" s="40" t="s">
        <v>12</v>
      </c>
      <c r="O5" s="40" t="s">
        <v>22</v>
      </c>
      <c r="P5" s="40" t="s">
        <v>12</v>
      </c>
      <c r="Q5" s="40" t="s">
        <v>22</v>
      </c>
      <c r="R5" s="40" t="s">
        <v>12</v>
      </c>
      <c r="S5" s="40" t="s">
        <v>22</v>
      </c>
    </row>
    <row r="6" spans="1:19" ht="15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0">
        <v>16</v>
      </c>
      <c r="Q6" s="20">
        <v>17</v>
      </c>
      <c r="R6" s="20">
        <v>18</v>
      </c>
      <c r="S6" s="20">
        <v>19</v>
      </c>
    </row>
    <row r="7" spans="1:19" ht="21.75" customHeight="1" x14ac:dyDescent="0.25">
      <c r="A7" s="74" t="s">
        <v>50</v>
      </c>
      <c r="B7" s="75"/>
      <c r="C7" s="75"/>
      <c r="D7" s="75"/>
      <c r="E7" s="75"/>
      <c r="F7" s="75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7"/>
    </row>
    <row r="8" spans="1:19" ht="24.75" customHeight="1" x14ac:dyDescent="0.25">
      <c r="A8" s="18">
        <v>1</v>
      </c>
      <c r="B8" s="19" t="s">
        <v>43</v>
      </c>
      <c r="C8" s="53">
        <f>SUM(D8:I8)+K8+M8+O8+Q8+S8</f>
        <v>2248155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54">
        <v>0</v>
      </c>
      <c r="K8" s="42">
        <v>0</v>
      </c>
      <c r="L8" s="43">
        <v>585</v>
      </c>
      <c r="M8" s="42">
        <f>L8*3843</f>
        <v>2248155</v>
      </c>
      <c r="N8" s="42">
        <v>0</v>
      </c>
      <c r="O8" s="44">
        <v>0</v>
      </c>
      <c r="P8" s="42">
        <v>0</v>
      </c>
      <c r="Q8" s="42">
        <v>0</v>
      </c>
      <c r="R8" s="42">
        <v>0</v>
      </c>
      <c r="S8" s="42">
        <v>0</v>
      </c>
    </row>
    <row r="9" spans="1:19" ht="24.75" customHeight="1" x14ac:dyDescent="0.25">
      <c r="A9" s="18">
        <v>2</v>
      </c>
      <c r="B9" s="24" t="s">
        <v>44</v>
      </c>
      <c r="C9" s="53">
        <f t="shared" ref="C9:C13" si="0">SUM(D9:I9)+K9+M9+O9+Q9+S9</f>
        <v>2653606.2599999998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54">
        <v>0</v>
      </c>
      <c r="K9" s="46">
        <v>0</v>
      </c>
      <c r="L9" s="46">
        <v>565</v>
      </c>
      <c r="M9" s="42">
        <v>2653606.2599999998</v>
      </c>
      <c r="N9" s="46">
        <v>0</v>
      </c>
      <c r="O9" s="14">
        <v>0</v>
      </c>
      <c r="P9" s="46">
        <v>0</v>
      </c>
      <c r="Q9" s="47">
        <v>0</v>
      </c>
      <c r="R9" s="46">
        <v>0</v>
      </c>
      <c r="S9" s="46">
        <v>0</v>
      </c>
    </row>
    <row r="10" spans="1:19" ht="24.75" customHeight="1" x14ac:dyDescent="0.25">
      <c r="A10" s="18">
        <v>3</v>
      </c>
      <c r="B10" s="19" t="s">
        <v>45</v>
      </c>
      <c r="C10" s="53">
        <f t="shared" si="0"/>
        <v>4227300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54">
        <v>0</v>
      </c>
      <c r="K10" s="42">
        <v>0</v>
      </c>
      <c r="L10" s="43">
        <v>1100</v>
      </c>
      <c r="M10" s="46">
        <v>4227300</v>
      </c>
      <c r="N10" s="42">
        <v>0</v>
      </c>
      <c r="O10" s="44">
        <v>0</v>
      </c>
      <c r="P10" s="42">
        <v>0</v>
      </c>
      <c r="Q10" s="42">
        <v>0</v>
      </c>
      <c r="R10" s="42">
        <v>0</v>
      </c>
      <c r="S10" s="42">
        <v>0</v>
      </c>
    </row>
    <row r="11" spans="1:19" ht="24.75" customHeight="1" x14ac:dyDescent="0.25">
      <c r="A11" s="18">
        <v>4</v>
      </c>
      <c r="B11" s="25" t="s">
        <v>46</v>
      </c>
      <c r="C11" s="53">
        <f t="shared" si="0"/>
        <v>927874.8</v>
      </c>
      <c r="D11" s="48">
        <v>0</v>
      </c>
      <c r="E11" s="42">
        <v>927874.8</v>
      </c>
      <c r="F11" s="48">
        <v>0</v>
      </c>
      <c r="G11" s="48">
        <v>0</v>
      </c>
      <c r="H11" s="48">
        <v>0</v>
      </c>
      <c r="I11" s="49">
        <v>0</v>
      </c>
      <c r="J11" s="54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</row>
    <row r="12" spans="1:19" ht="25.5" customHeight="1" x14ac:dyDescent="0.25">
      <c r="A12" s="18">
        <v>5</v>
      </c>
      <c r="B12" s="24" t="s">
        <v>47</v>
      </c>
      <c r="C12" s="53">
        <f t="shared" si="0"/>
        <v>1008307.2000000001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f>729.6*1382</f>
        <v>1008307.2000000001</v>
      </c>
      <c r="J12" s="54">
        <v>0</v>
      </c>
      <c r="K12" s="50">
        <v>0</v>
      </c>
      <c r="L12" s="14">
        <v>0</v>
      </c>
      <c r="M12" s="42">
        <f>L12*3843</f>
        <v>0</v>
      </c>
      <c r="N12" s="50">
        <v>0</v>
      </c>
      <c r="O12" s="43">
        <v>0</v>
      </c>
      <c r="P12" s="50">
        <v>0</v>
      </c>
      <c r="Q12" s="50">
        <v>0</v>
      </c>
      <c r="R12" s="46">
        <v>0</v>
      </c>
      <c r="S12" s="50">
        <f>R12*3596</f>
        <v>0</v>
      </c>
    </row>
    <row r="13" spans="1:19" ht="25.5" customHeight="1" x14ac:dyDescent="0.25">
      <c r="A13" s="18">
        <v>6</v>
      </c>
      <c r="B13" s="19" t="s">
        <v>48</v>
      </c>
      <c r="C13" s="53">
        <f t="shared" si="0"/>
        <v>95000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54">
        <v>0</v>
      </c>
      <c r="K13" s="42">
        <v>0</v>
      </c>
      <c r="L13" s="43">
        <v>749.7</v>
      </c>
      <c r="M13" s="42">
        <v>95000</v>
      </c>
      <c r="N13" s="42">
        <v>0</v>
      </c>
      <c r="O13" s="44">
        <v>0</v>
      </c>
      <c r="P13" s="42">
        <v>0</v>
      </c>
      <c r="Q13" s="42">
        <v>0</v>
      </c>
      <c r="R13" s="42">
        <v>0</v>
      </c>
      <c r="S13" s="42">
        <v>0</v>
      </c>
    </row>
    <row r="14" spans="1:19" s="56" customFormat="1" ht="23.25" customHeight="1" x14ac:dyDescent="0.2">
      <c r="A14" s="72" t="s">
        <v>26</v>
      </c>
      <c r="B14" s="72"/>
      <c r="C14" s="55">
        <f>SUM(C8:C13)</f>
        <v>11160243.26</v>
      </c>
      <c r="D14" s="55">
        <f t="shared" ref="D14:H14" si="1">SUM(D8:D13)</f>
        <v>0</v>
      </c>
      <c r="E14" s="55">
        <f t="shared" si="1"/>
        <v>927874.8</v>
      </c>
      <c r="F14" s="55">
        <f t="shared" si="1"/>
        <v>0</v>
      </c>
      <c r="G14" s="55">
        <f t="shared" si="1"/>
        <v>0</v>
      </c>
      <c r="H14" s="55">
        <f t="shared" si="1"/>
        <v>0</v>
      </c>
      <c r="I14" s="55">
        <f>SUM(I8:I13)</f>
        <v>1008307.2000000001</v>
      </c>
      <c r="J14" s="29" t="s">
        <v>27</v>
      </c>
      <c r="K14" s="55">
        <f>SUM(K8:K13)</f>
        <v>0</v>
      </c>
      <c r="L14" s="29" t="s">
        <v>27</v>
      </c>
      <c r="M14" s="55">
        <f>SUM(M8:M13)</f>
        <v>9224061.2599999998</v>
      </c>
      <c r="N14" s="29" t="s">
        <v>27</v>
      </c>
      <c r="O14" s="55">
        <f>SUM(O8:O13)</f>
        <v>0</v>
      </c>
      <c r="P14" s="29" t="s">
        <v>27</v>
      </c>
      <c r="Q14" s="55">
        <f>SUM(Q8:Q13)</f>
        <v>0</v>
      </c>
      <c r="R14" s="29" t="s">
        <v>27</v>
      </c>
      <c r="S14" s="55">
        <f>SUM(S8:S13)</f>
        <v>0</v>
      </c>
    </row>
    <row r="15" spans="1:19" ht="24" customHeight="1" x14ac:dyDescent="0.25">
      <c r="A15" s="87" t="s">
        <v>51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7"/>
    </row>
    <row r="16" spans="1:19" ht="21.75" customHeight="1" x14ac:dyDescent="0.25">
      <c r="A16" s="20">
        <v>1</v>
      </c>
      <c r="B16" s="51" t="s">
        <v>53</v>
      </c>
      <c r="C16" s="53">
        <f t="shared" ref="C16:C17" si="2">SUM(D16:I16)+K16+M16+O16+Q16+S16</f>
        <v>2704172.5</v>
      </c>
      <c r="D16" s="47">
        <f>512.5*397</f>
        <v>203462.5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50">
        <v>0</v>
      </c>
      <c r="K16" s="50">
        <v>0</v>
      </c>
      <c r="L16" s="14">
        <v>370</v>
      </c>
      <c r="M16" s="42">
        <f>L16*3843</f>
        <v>1421910</v>
      </c>
      <c r="N16" s="50">
        <v>0</v>
      </c>
      <c r="O16" s="43">
        <v>0</v>
      </c>
      <c r="P16" s="50">
        <v>0</v>
      </c>
      <c r="Q16" s="50">
        <v>0</v>
      </c>
      <c r="R16" s="46">
        <v>300</v>
      </c>
      <c r="S16" s="50">
        <f>3596*R16</f>
        <v>1078800</v>
      </c>
    </row>
    <row r="17" spans="1:19" ht="21.75" customHeight="1" x14ac:dyDescent="0.25">
      <c r="A17" s="20">
        <v>2</v>
      </c>
      <c r="B17" s="51" t="s">
        <v>54</v>
      </c>
      <c r="C17" s="53">
        <f t="shared" si="2"/>
        <v>3468971.2800000003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f>8*183621.41</f>
        <v>1468971.28</v>
      </c>
      <c r="J17" s="46">
        <v>0</v>
      </c>
      <c r="K17" s="46">
        <v>0</v>
      </c>
      <c r="L17" s="14">
        <v>0</v>
      </c>
      <c r="M17" s="46">
        <f>L17*3843</f>
        <v>0</v>
      </c>
      <c r="N17" s="46">
        <v>0</v>
      </c>
      <c r="O17" s="14">
        <v>0</v>
      </c>
      <c r="P17" s="46">
        <v>0</v>
      </c>
      <c r="Q17" s="46">
        <v>0</v>
      </c>
      <c r="R17" s="46">
        <v>300</v>
      </c>
      <c r="S17" s="46">
        <v>2000000</v>
      </c>
    </row>
    <row r="18" spans="1:19" ht="21.75" customHeight="1" x14ac:dyDescent="0.25">
      <c r="A18" s="20">
        <v>3</v>
      </c>
      <c r="B18" s="51" t="s">
        <v>57</v>
      </c>
      <c r="C18" s="53">
        <f>SUM(D18:I18)+K18+M18+O18+Q18+S18</f>
        <v>2881097.1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2">
        <v>0</v>
      </c>
      <c r="K18" s="42">
        <v>0</v>
      </c>
      <c r="L18" s="43">
        <v>749.7</v>
      </c>
      <c r="M18" s="42">
        <f>L18*3843</f>
        <v>2881097.1</v>
      </c>
      <c r="N18" s="42">
        <v>0</v>
      </c>
      <c r="O18" s="44">
        <v>0</v>
      </c>
      <c r="P18" s="42">
        <v>0</v>
      </c>
      <c r="Q18" s="42">
        <v>0</v>
      </c>
      <c r="R18" s="42">
        <v>0</v>
      </c>
      <c r="S18" s="42">
        <v>0</v>
      </c>
    </row>
    <row r="19" spans="1:19" s="56" customFormat="1" ht="23.25" customHeight="1" x14ac:dyDescent="0.2">
      <c r="A19" s="85" t="s">
        <v>26</v>
      </c>
      <c r="B19" s="86"/>
      <c r="C19" s="55">
        <f>SUM(C16:C18)</f>
        <v>9054240.8800000008</v>
      </c>
      <c r="D19" s="55">
        <f t="shared" ref="D19:S19" si="3">SUM(D16:D18)</f>
        <v>203462.5</v>
      </c>
      <c r="E19" s="55">
        <f t="shared" si="3"/>
        <v>0</v>
      </c>
      <c r="F19" s="55">
        <f t="shared" si="3"/>
        <v>0</v>
      </c>
      <c r="G19" s="55">
        <f t="shared" si="3"/>
        <v>0</v>
      </c>
      <c r="H19" s="55">
        <f t="shared" si="3"/>
        <v>0</v>
      </c>
      <c r="I19" s="55">
        <f t="shared" si="3"/>
        <v>1468971.28</v>
      </c>
      <c r="J19" s="29" t="s">
        <v>27</v>
      </c>
      <c r="K19" s="55">
        <f t="shared" si="3"/>
        <v>0</v>
      </c>
      <c r="L19" s="29" t="s">
        <v>27</v>
      </c>
      <c r="M19" s="55">
        <f t="shared" si="3"/>
        <v>4303007.0999999996</v>
      </c>
      <c r="N19" s="29" t="s">
        <v>27</v>
      </c>
      <c r="O19" s="55">
        <f t="shared" si="3"/>
        <v>0</v>
      </c>
      <c r="P19" s="29" t="s">
        <v>27</v>
      </c>
      <c r="Q19" s="55">
        <f t="shared" si="3"/>
        <v>0</v>
      </c>
      <c r="R19" s="29" t="s">
        <v>27</v>
      </c>
      <c r="S19" s="55">
        <f t="shared" si="3"/>
        <v>3078800</v>
      </c>
    </row>
    <row r="20" spans="1:19" ht="24" customHeight="1" x14ac:dyDescent="0.25">
      <c r="A20" s="87" t="s">
        <v>60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7"/>
    </row>
    <row r="21" spans="1:19" ht="22.5" customHeight="1" x14ac:dyDescent="0.25">
      <c r="A21" s="20">
        <v>1</v>
      </c>
      <c r="B21" s="51" t="s">
        <v>55</v>
      </c>
      <c r="C21" s="53">
        <f t="shared" ref="C21:C22" si="4">SUM(D21:I21)+K21+M21+O21+Q21+S21</f>
        <v>4203806.5999999996</v>
      </c>
      <c r="D21" s="47">
        <f>591.2*397</f>
        <v>234706.40000000002</v>
      </c>
      <c r="E21" s="47">
        <f>591.2*1382</f>
        <v>817038.4</v>
      </c>
      <c r="F21" s="47">
        <v>0</v>
      </c>
      <c r="G21" s="47">
        <f>591.2*1382</f>
        <v>817038.4</v>
      </c>
      <c r="H21" s="47">
        <v>0</v>
      </c>
      <c r="I21" s="47">
        <f>591.2*1382</f>
        <v>817038.4</v>
      </c>
      <c r="J21" s="50">
        <v>0</v>
      </c>
      <c r="K21" s="50">
        <v>0</v>
      </c>
      <c r="L21" s="14">
        <v>395</v>
      </c>
      <c r="M21" s="42">
        <f>L21*3843</f>
        <v>1517985</v>
      </c>
      <c r="N21" s="50">
        <v>0</v>
      </c>
      <c r="O21" s="43">
        <v>0</v>
      </c>
      <c r="P21" s="46">
        <v>0</v>
      </c>
      <c r="Q21" s="50">
        <v>0</v>
      </c>
      <c r="R21" s="46">
        <v>0</v>
      </c>
      <c r="S21" s="50">
        <f>R21*3596</f>
        <v>0</v>
      </c>
    </row>
    <row r="22" spans="1:19" ht="22.5" customHeight="1" x14ac:dyDescent="0.25">
      <c r="A22" s="20">
        <v>2</v>
      </c>
      <c r="B22" s="51" t="s">
        <v>56</v>
      </c>
      <c r="C22" s="53">
        <f t="shared" si="4"/>
        <v>737297</v>
      </c>
      <c r="D22" s="47">
        <v>0</v>
      </c>
      <c r="E22" s="47">
        <f>533.5*1382</f>
        <v>737297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50">
        <v>0</v>
      </c>
      <c r="L22" s="14">
        <v>0</v>
      </c>
      <c r="M22" s="42">
        <f>L22*3843</f>
        <v>0</v>
      </c>
      <c r="N22" s="50">
        <v>0</v>
      </c>
      <c r="O22" s="43">
        <v>0</v>
      </c>
      <c r="P22" s="46">
        <v>0</v>
      </c>
      <c r="Q22" s="50">
        <v>0</v>
      </c>
      <c r="R22" s="46">
        <v>0</v>
      </c>
      <c r="S22" s="50">
        <f>R22*3596</f>
        <v>0</v>
      </c>
    </row>
    <row r="23" spans="1:19" s="56" customFormat="1" ht="22.5" customHeight="1" x14ac:dyDescent="0.2">
      <c r="A23" s="85" t="s">
        <v>26</v>
      </c>
      <c r="B23" s="86"/>
      <c r="C23" s="55">
        <f>SUM(C21:C22)</f>
        <v>4941103.5999999996</v>
      </c>
      <c r="D23" s="55">
        <f t="shared" ref="D23:S23" si="5">SUM(D21:D22)</f>
        <v>234706.40000000002</v>
      </c>
      <c r="E23" s="55">
        <f t="shared" si="5"/>
        <v>1554335.4</v>
      </c>
      <c r="F23" s="55">
        <f t="shared" si="5"/>
        <v>0</v>
      </c>
      <c r="G23" s="55">
        <f t="shared" si="5"/>
        <v>817038.4</v>
      </c>
      <c r="H23" s="55">
        <f t="shared" si="5"/>
        <v>0</v>
      </c>
      <c r="I23" s="55">
        <f t="shared" si="5"/>
        <v>817038.4</v>
      </c>
      <c r="J23" s="29" t="s">
        <v>27</v>
      </c>
      <c r="K23" s="55">
        <f t="shared" si="5"/>
        <v>0</v>
      </c>
      <c r="L23" s="29" t="s">
        <v>27</v>
      </c>
      <c r="M23" s="55">
        <f t="shared" si="5"/>
        <v>1517985</v>
      </c>
      <c r="N23" s="29" t="s">
        <v>27</v>
      </c>
      <c r="O23" s="55">
        <f t="shared" si="5"/>
        <v>0</v>
      </c>
      <c r="P23" s="29" t="s">
        <v>27</v>
      </c>
      <c r="Q23" s="55">
        <f t="shared" si="5"/>
        <v>0</v>
      </c>
      <c r="R23" s="29" t="s">
        <v>27</v>
      </c>
      <c r="S23" s="55">
        <f t="shared" si="5"/>
        <v>0</v>
      </c>
    </row>
  </sheetData>
  <mergeCells count="17">
    <mergeCell ref="A19:B19"/>
    <mergeCell ref="A23:B23"/>
    <mergeCell ref="A20:S20"/>
    <mergeCell ref="A15:S15"/>
    <mergeCell ref="A14:B14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</mergeCells>
  <pageMargins left="0.11811023622047244" right="0" top="0.55118110236220474" bottom="0.31496062992125984" header="0.51181102362204722" footer="0.51181102362204722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B1" sqref="B1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83.25" customHeight="1" x14ac:dyDescent="0.25">
      <c r="A1" s="6"/>
      <c r="B1" s="9" t="s">
        <v>67</v>
      </c>
      <c r="C1" s="6"/>
      <c r="D1" s="6"/>
      <c r="E1" s="6"/>
    </row>
    <row r="2" spans="1:9" ht="115.5" customHeight="1" x14ac:dyDescent="0.25">
      <c r="A2" s="88" t="s">
        <v>66</v>
      </c>
      <c r="B2" s="88"/>
    </row>
    <row r="3" spans="1:9" ht="36" customHeight="1" x14ac:dyDescent="0.25">
      <c r="A3" s="2" t="s">
        <v>35</v>
      </c>
      <c r="B3" s="2" t="s">
        <v>41</v>
      </c>
    </row>
    <row r="4" spans="1:9" ht="18.75" customHeight="1" x14ac:dyDescent="0.25">
      <c r="A4" s="2" t="s">
        <v>0</v>
      </c>
      <c r="B4" s="2" t="s">
        <v>13</v>
      </c>
      <c r="G4" s="7"/>
      <c r="H4" s="7"/>
      <c r="I4" s="7"/>
    </row>
    <row r="5" spans="1:9" ht="24" customHeight="1" x14ac:dyDescent="0.25">
      <c r="A5" s="90" t="s">
        <v>50</v>
      </c>
      <c r="B5" s="90"/>
      <c r="G5" s="7"/>
      <c r="H5" s="8"/>
      <c r="I5" s="7"/>
    </row>
    <row r="6" spans="1:9" ht="24" customHeight="1" x14ac:dyDescent="0.25">
      <c r="A6" s="3">
        <v>6</v>
      </c>
      <c r="B6" s="3">
        <f>'1'!K16</f>
        <v>237</v>
      </c>
      <c r="G6" s="7"/>
      <c r="H6" s="7"/>
      <c r="I6" s="7"/>
    </row>
    <row r="7" spans="1:9" ht="24" customHeight="1" x14ac:dyDescent="0.25">
      <c r="A7" s="90" t="s">
        <v>63</v>
      </c>
      <c r="B7" s="90"/>
    </row>
    <row r="8" spans="1:9" ht="24" customHeight="1" x14ac:dyDescent="0.25">
      <c r="A8" s="3">
        <v>3</v>
      </c>
      <c r="B8" s="3">
        <f>'1'!K21</f>
        <v>77</v>
      </c>
    </row>
    <row r="9" spans="1:9" ht="24" customHeight="1" x14ac:dyDescent="0.25">
      <c r="A9" s="90" t="s">
        <v>60</v>
      </c>
      <c r="B9" s="90"/>
    </row>
    <row r="10" spans="1:9" ht="24" customHeight="1" x14ac:dyDescent="0.25">
      <c r="A10" s="4">
        <v>2</v>
      </c>
      <c r="B10" s="4">
        <f>'1'!K25</f>
        <v>54</v>
      </c>
    </row>
    <row r="11" spans="1:9" ht="24" customHeight="1" x14ac:dyDescent="0.25">
      <c r="A11" s="91" t="s">
        <v>36</v>
      </c>
      <c r="B11" s="91"/>
    </row>
    <row r="12" spans="1:9" ht="24" customHeight="1" x14ac:dyDescent="0.25">
      <c r="A12" s="89"/>
      <c r="B12" s="89"/>
    </row>
    <row r="13" spans="1:9" ht="24" customHeight="1" x14ac:dyDescent="0.25">
      <c r="I13" s="5"/>
    </row>
    <row r="14" spans="1:9" ht="24" customHeight="1" x14ac:dyDescent="0.25">
      <c r="I14" s="5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'1'!Заголовки_для_печати</vt:lpstr>
      <vt:lpstr>'1'!Область_печати</vt:lpstr>
      <vt:lpstr>'3'!Область_печати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Мишарина Надежда</cp:lastModifiedBy>
  <cp:lastPrinted>2021-08-25T12:58:40Z</cp:lastPrinted>
  <dcterms:created xsi:type="dcterms:W3CDTF">2016-01-16T08:18:08Z</dcterms:created>
  <dcterms:modified xsi:type="dcterms:W3CDTF">2021-08-25T12:58:59Z</dcterms:modified>
</cp:coreProperties>
</file>