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156"/>
  </bookViews>
  <sheets>
    <sheet name="декабрь" sheetId="17" r:id="rId1"/>
  </sheets>
  <calcPr calcId="145621"/>
</workbook>
</file>

<file path=xl/calcChain.xml><?xml version="1.0" encoding="utf-8"?>
<calcChain xmlns="http://schemas.openxmlformats.org/spreadsheetml/2006/main">
  <c r="D158" i="17" l="1"/>
  <c r="C158" i="17"/>
  <c r="C90" i="17" l="1"/>
  <c r="D76" i="17"/>
  <c r="C76" i="17"/>
  <c r="D65" i="17"/>
  <c r="C65" i="17"/>
  <c r="D50" i="17"/>
  <c r="C50" i="17"/>
  <c r="D8" i="17"/>
  <c r="C8" i="17"/>
  <c r="C7" i="17" s="1"/>
  <c r="D4" i="17"/>
  <c r="D92" i="17"/>
  <c r="C92" i="17"/>
  <c r="C168" i="17" l="1"/>
  <c r="D121" i="17"/>
  <c r="C121" i="17"/>
  <c r="D135" i="17"/>
  <c r="C135" i="17"/>
  <c r="C136" i="17"/>
  <c r="D138" i="17"/>
  <c r="C139" i="17"/>
  <c r="C138" i="17" s="1"/>
  <c r="C154" i="17"/>
  <c r="C155" i="17"/>
  <c r="C163" i="17"/>
  <c r="C167" i="17"/>
  <c r="C166" i="17" s="1"/>
  <c r="C128" i="17"/>
  <c r="C127" i="17" s="1"/>
  <c r="C153" i="17"/>
  <c r="C151" i="17" s="1"/>
  <c r="C131" i="17"/>
  <c r="C77" i="17"/>
  <c r="C78" i="17"/>
  <c r="D166" i="17" l="1"/>
  <c r="D163" i="17"/>
  <c r="D154" i="17"/>
  <c r="D151" i="17"/>
  <c r="D148" i="17"/>
  <c r="C148" i="17"/>
  <c r="D145" i="17"/>
  <c r="C145" i="17"/>
  <c r="D142" i="17"/>
  <c r="C142" i="17"/>
  <c r="D130" i="17"/>
  <c r="C130" i="17"/>
  <c r="D127" i="17"/>
  <c r="D119" i="17"/>
  <c r="C119" i="17"/>
  <c r="C110" i="17"/>
  <c r="D110" i="17"/>
  <c r="D104" i="17"/>
  <c r="C104" i="17"/>
  <c r="D102" i="17"/>
  <c r="C102" i="17"/>
  <c r="D97" i="17"/>
  <c r="C97" i="17"/>
  <c r="C21" i="17"/>
  <c r="D90" i="17" l="1"/>
  <c r="D7" i="17" s="1"/>
  <c r="D168" i="17" l="1"/>
  <c r="D169" i="17" s="1"/>
</calcChain>
</file>

<file path=xl/sharedStrings.xml><?xml version="1.0" encoding="utf-8"?>
<sst xmlns="http://schemas.openxmlformats.org/spreadsheetml/2006/main" count="169" uniqueCount="143">
  <si>
    <t xml:space="preserve">№ </t>
  </si>
  <si>
    <t xml:space="preserve">Мероприятие </t>
  </si>
  <si>
    <t>СП Корткерос</t>
  </si>
  <si>
    <t>СП Намск</t>
  </si>
  <si>
    <t>СП Богородск</t>
  </si>
  <si>
    <t>Проезд к месту отдыха и обратно</t>
  </si>
  <si>
    <t>Потребность</t>
  </si>
  <si>
    <t>СП Подельск</t>
  </si>
  <si>
    <t>Управление финансов в том числе:</t>
  </si>
  <si>
    <t>Всего</t>
  </si>
  <si>
    <t>Первоочередные расходы требующие безотлагательного решения</t>
  </si>
  <si>
    <t>СП Маджа</t>
  </si>
  <si>
    <t>СП Подтыбок</t>
  </si>
  <si>
    <t>Всего к распределению:</t>
  </si>
  <si>
    <t>Управление культуры НПиТ</t>
  </si>
  <si>
    <t>Управление образования</t>
  </si>
  <si>
    <t>СП Вомын</t>
  </si>
  <si>
    <t>Источники, из них:</t>
  </si>
  <si>
    <t>Отдел физической культуры и спорта</t>
  </si>
  <si>
    <t>Администрация МР "Корткеросский"</t>
  </si>
  <si>
    <t>Очистка дорог от снега через с.Керес в Наволок,Новик</t>
  </si>
  <si>
    <t>СП Небдино</t>
  </si>
  <si>
    <t>СП Мордино</t>
  </si>
  <si>
    <t>Софинансирование НБ</t>
  </si>
  <si>
    <t>СП Додзь</t>
  </si>
  <si>
    <t>СП Керес</t>
  </si>
  <si>
    <t>СП Нившера</t>
  </si>
  <si>
    <t>СП Пезмег</t>
  </si>
  <si>
    <t>СП Позтыкерос</t>
  </si>
  <si>
    <t>СП Приозерный</t>
  </si>
  <si>
    <t>СП Усть-Лэкчим</t>
  </si>
  <si>
    <t>СП Сторожевск</t>
  </si>
  <si>
    <t>СП Большелуг</t>
  </si>
  <si>
    <t>МБТ по полномочиям:</t>
  </si>
  <si>
    <t>Софин-ие субсидии для приведения участковых пунктов в соответствие</t>
  </si>
  <si>
    <t xml:space="preserve">Создание,реконструкц.и обслуживан.муниципальной системы оповещения </t>
  </si>
  <si>
    <t>Софинансирование мероприятий по реализации IV,V этапов переселения граждан из аварийного жилищного фонда (остатки)</t>
  </si>
  <si>
    <t>Восстановление дорожного полотна на участке а/м дороги Верхняя Максаковка - Веселовка, протяженностью 7281 метров</t>
  </si>
  <si>
    <t xml:space="preserve">Командировочные расходы </t>
  </si>
  <si>
    <t>На исполнение суд.решений на приобретение контейнеров и оборудование конт.площадок</t>
  </si>
  <si>
    <t>Обустройство подъезда к зем. участкам по ул. Лесная, п.Визябож (обр-ие гр.Никитина)  (ход-во УЖКХ)</t>
  </si>
  <si>
    <t>На ремонтные работы дорожно - уличной сети (ход-во УЖКХ)</t>
  </si>
  <si>
    <t>Приобретение остановочных комплексов для СП Нившера, Вомын, Небдино,Намск, Сторожевск</t>
  </si>
  <si>
    <t>Оканавливание и укладка водопропускной трубы в д.Бояркерес ул.Солнечная</t>
  </si>
  <si>
    <t>Восстановление проезда вдоль д.182 по ул.Советской (ход-во УЖКХ)</t>
  </si>
  <si>
    <t>Восстановление улиц Центральной, Набережной в п.Аджером (ходатайство УЖКХ)</t>
  </si>
  <si>
    <t>Водоснабжение жителей по ул. Советской, п.Подтыбок (суд.решение)</t>
  </si>
  <si>
    <t>Водоснабжение жителей ул. Эжвинская, пер.Брусничный, мес. Доручасток, с.Корткерос</t>
  </si>
  <si>
    <t xml:space="preserve">Приобретение спортивной/форменной одежды </t>
  </si>
  <si>
    <t>Приобретение оргтехники</t>
  </si>
  <si>
    <t>Проведение работ по разработке проекта, комплектации, монтажа, настройки группы учета тепловой энергии</t>
  </si>
  <si>
    <t>Административные штрафы и исполнительные сборы</t>
  </si>
  <si>
    <t>Установка аппаратуры мун.системы оповещения в с.Подъельск, п.Подтыбок, с.Небдино, п.Мордино</t>
  </si>
  <si>
    <t>Организация доступной среды (предписание прокуратуры)</t>
  </si>
  <si>
    <t>Функционирование Управления и учреждений культуры</t>
  </si>
  <si>
    <t>Содержание центрального аппарата (остатки)</t>
  </si>
  <si>
    <t>Содержание жилищного фонда (остатки)</t>
  </si>
  <si>
    <t>Устройство точки водозабора в д.Сюзяиб (остатки)</t>
  </si>
  <si>
    <t xml:space="preserve">На исполнение судебных решений по ликвидации несанкц.свалок </t>
  </si>
  <si>
    <t>Строительство объекта ЛОС и централиз.системы водоотведения п.Приозерный</t>
  </si>
  <si>
    <t xml:space="preserve">Зарезервированные средства </t>
  </si>
  <si>
    <t>На специальную оценку условий труда и оценку професиональных рисков</t>
  </si>
  <si>
    <t>Обслуживание тревожной кнопки на объектах ОО</t>
  </si>
  <si>
    <t>Ремонт автобусов</t>
  </si>
  <si>
    <t>Предоставление субсидии в соответствии со статьей 78 БК РФ МУП «Успех»</t>
  </si>
  <si>
    <t>Пенсия за выслугу лет</t>
  </si>
  <si>
    <t>Проведение спортивно-массовых мероприятий</t>
  </si>
  <si>
    <t>Оплата за оказание услуг ИП Веселов С.В.</t>
  </si>
  <si>
    <t>Услуги связи</t>
  </si>
  <si>
    <t>Подготовка и проведение мероприятий</t>
  </si>
  <si>
    <t>Обустройство подъезда к зем. участку по ул.Снежная (обр-ие гр.Модянова), по ул.Сосновая, в п.Визябож (ход-во УЖКХ)</t>
  </si>
  <si>
    <t>Медосмотры</t>
  </si>
  <si>
    <t>МБТ по полномочиям: Богородск перевозки</t>
  </si>
  <si>
    <t>Приобретение основных средств (электросушка, муз.оборудование)</t>
  </si>
  <si>
    <t>Снос неэксплуотируемого нежилого здания</t>
  </si>
  <si>
    <t>Налоговые и неналоговые доходы</t>
  </si>
  <si>
    <t>Внесение изменений в схему территориального планирования МО МР</t>
  </si>
  <si>
    <t>Проведение специальной оценки условий труда рабочих мест</t>
  </si>
  <si>
    <t>Изготовление ПСД,тех. плана на проведение ремонтных работ, проведение экспе</t>
  </si>
  <si>
    <t>Приобретение гос.символики РК для ОО</t>
  </si>
  <si>
    <t>Коммунальные услуги</t>
  </si>
  <si>
    <t>Оплата труда работников Управления</t>
  </si>
  <si>
    <t>На укрепление материально-технической базы</t>
  </si>
  <si>
    <t>На исполнение суд.решений по переселению (УКС)</t>
  </si>
  <si>
    <t>Освидетельствование и ремонт наплавного моста в с.Мордино и п.Подтыбок (суд.решение)</t>
  </si>
  <si>
    <t>Восстановление улиц в с.Богородск, д.Троицк, д.Сюзяиб (ходатайство УЖКХ)</t>
  </si>
  <si>
    <t>Обустройство подъезда к зем. участкам по ул. Советская д.255а (ход-во УЖКХ)</t>
  </si>
  <si>
    <t>Дноуглубительные работы водоотводных канав в м.Тист</t>
  </si>
  <si>
    <t>Приобретение прочих мат.запасов</t>
  </si>
  <si>
    <t>Устройство выравнивающей стяхки административно-бытового модуля спорт.зала</t>
  </si>
  <si>
    <t>Восстановление минерализованных полос</t>
  </si>
  <si>
    <t>Оплата взносов на капитальный ремонт общедомового имущества МКД</t>
  </si>
  <si>
    <t xml:space="preserve">Обслуживание пожарной сигнализации </t>
  </si>
  <si>
    <t>Налог на имущество</t>
  </si>
  <si>
    <t>Оснащение приборами учета тепловой энергии</t>
  </si>
  <si>
    <t>Приобретение биатлонных пневматических винтовок</t>
  </si>
  <si>
    <t>Оборудование системы отопления в здании АСП</t>
  </si>
  <si>
    <t>Ремонт уличного освещения</t>
  </si>
  <si>
    <t>Содержание пож.водоемов</t>
  </si>
  <si>
    <t>Обустройство мин.полос</t>
  </si>
  <si>
    <t>Заработная плата с отчислениями</t>
  </si>
  <si>
    <t>Приобретение ЭКТО дизель для очистки дорог от снега</t>
  </si>
  <si>
    <t>Укрепление материально-технической базы АСП</t>
  </si>
  <si>
    <t>Приобретение заднего колеса для трактора МТЗ</t>
  </si>
  <si>
    <t>Технический и межевой план зданий АСП для регистрации в Росреестре</t>
  </si>
  <si>
    <t>Укладка водопропускной трубы и прокопки водоотводных канав для проезда к зем.уч.д.1а,ул.Юбилейная,с.Мордино</t>
  </si>
  <si>
    <t>Организация транспортного обслуживания насления (софинансирование)</t>
  </si>
  <si>
    <t>Проект на снос объекта незавершенного строит-ва "Здание амбулатории в с.Сторожевск"</t>
  </si>
  <si>
    <t xml:space="preserve">Продление сопровождения сервиса ТехКад-Муниципалитет и ПК РИК </t>
  </si>
  <si>
    <t>Денежное поощрение членам народной дружины за сент.-нояб</t>
  </si>
  <si>
    <t>ПСД объекта "Дом культуры в с.Сторожевск"</t>
  </si>
  <si>
    <t>Приобретение ГСМ</t>
  </si>
  <si>
    <t>Регистрация новых автобусов (дооснащение и оплата регистрации)</t>
  </si>
  <si>
    <t xml:space="preserve">Антитеррористическая защищенность (монтаж системы оповещения, приобретение и установка камер наблюдения) </t>
  </si>
  <si>
    <t>АУПС на объектах спорта</t>
  </si>
  <si>
    <t xml:space="preserve">Противопожарная безопасность и антитеррор в учреждениях </t>
  </si>
  <si>
    <t xml:space="preserve">Проведение ремонтных работ </t>
  </si>
  <si>
    <t>Мероприятия по энергоэффективности</t>
  </si>
  <si>
    <t>Административное правонарушение по охране труда</t>
  </si>
  <si>
    <t>Оплата коммунальных услуг</t>
  </si>
  <si>
    <t>Содержание дорожно-уличной сети (снегоочистка)</t>
  </si>
  <si>
    <t>Электромонтажные работы</t>
  </si>
  <si>
    <t>Заполнение пожарного водоема в д.Важкурья</t>
  </si>
  <si>
    <t>ТО автомобиля</t>
  </si>
  <si>
    <t>Оплата уличного освещения</t>
  </si>
  <si>
    <t>Обслуживание уличного освещения</t>
  </si>
  <si>
    <t>Покрытие кассового разрыва</t>
  </si>
  <si>
    <t>Водоснабжение - капитальный ремонт объекта в п.Визябож</t>
  </si>
  <si>
    <t>Ремонт станции водоочистки и очистки линии электропередач в п.Визябож</t>
  </si>
  <si>
    <t>Приобретение компьютера для сектора по моб.работе</t>
  </si>
  <si>
    <t>Программное обеспечение АС Смета</t>
  </si>
  <si>
    <t>Оплата за содержание и ремонт общедомового имущества МКД</t>
  </si>
  <si>
    <t>Оплата за капитальный ремонт мун.жилого помещения в п.Веселовка</t>
  </si>
  <si>
    <t>Опубликование НПА АМР и Совета МР в СМИ</t>
  </si>
  <si>
    <t>Ремонт жилого помещения в с.Корткерос, ул. Ольховая, д.13</t>
  </si>
  <si>
    <t>Приобретение лазерного принтера, монитора, столов,стульев (управление ГО ЧС)</t>
  </si>
  <si>
    <t>Укрепление МТБ (для УКНПиТ укрепление МТБ клуба в п.Веселовка)</t>
  </si>
  <si>
    <t>На исполнение судебных решений в части дорожной деятельности (по ходатайству УЖКХ)</t>
  </si>
  <si>
    <t>МКУ "ЦБО"</t>
  </si>
  <si>
    <t>Аренда помещений</t>
  </si>
  <si>
    <t>Кредит</t>
  </si>
  <si>
    <t>Оплата труда работников АМР</t>
  </si>
  <si>
    <t xml:space="preserve">ДЕКАБРЬСКАЯ СЕССИЯ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</si>
</sst>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" fontId="3" fillId="2" borderId="1" xfId="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4" fontId="2" fillId="2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4" fontId="5" fillId="2" borderId="1" xfId="1" applyNumberFormat="1" applyFont="1" applyFill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3" fontId="3" fillId="0" borderId="3" xfId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horizontal="right" vertical="center" wrapText="1"/>
    </xf>
    <xf numFmtId="4" fontId="3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43" fontId="2" fillId="0" borderId="3" xfId="1" applyFont="1" applyFill="1" applyBorder="1" applyAlignment="1">
      <alignment horizontal="right" vertical="center" wrapText="1"/>
    </xf>
    <xf numFmtId="43" fontId="3" fillId="0" borderId="1" xfId="1" applyFont="1" applyBorder="1" applyAlignment="1">
      <alignment horizontal="right" wrapText="1"/>
    </xf>
    <xf numFmtId="43" fontId="6" fillId="0" borderId="0" xfId="0" applyNumberFormat="1" applyFont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2" fontId="3" fillId="0" borderId="0" xfId="0" applyNumberFormat="1" applyFo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9"/>
  <sheetViews>
    <sheetView tabSelected="1" zoomScale="75" zoomScaleNormal="75" workbookViewId="0">
      <selection activeCell="B19" sqref="B19"/>
    </sheetView>
  </sheetViews>
  <sheetFormatPr defaultColWidth="9.109375" defaultRowHeight="14.4" x14ac:dyDescent="0.3"/>
  <cols>
    <col min="1" max="1" width="9.109375" style="32"/>
    <col min="2" max="2" width="119.44140625" style="32" bestFit="1" customWidth="1"/>
    <col min="3" max="3" width="23.109375" style="32" customWidth="1"/>
    <col min="4" max="4" width="23" style="32" customWidth="1"/>
    <col min="5" max="5" width="13.88671875" style="33" customWidth="1"/>
    <col min="6" max="16384" width="9.109375" style="32"/>
  </cols>
  <sheetData>
    <row r="1" spans="1:4" ht="17.399999999999999" x14ac:dyDescent="0.3">
      <c r="A1" s="11"/>
      <c r="B1" s="30" t="s">
        <v>142</v>
      </c>
      <c r="C1" s="40"/>
      <c r="D1" s="40"/>
    </row>
    <row r="2" spans="1:4" x14ac:dyDescent="0.3">
      <c r="A2" s="42" t="s">
        <v>0</v>
      </c>
      <c r="B2" s="44" t="s">
        <v>1</v>
      </c>
      <c r="C2" s="46" t="s">
        <v>6</v>
      </c>
      <c r="D2" s="48" t="s">
        <v>10</v>
      </c>
    </row>
    <row r="3" spans="1:4" ht="18.75" customHeight="1" x14ac:dyDescent="0.3">
      <c r="A3" s="43"/>
      <c r="B3" s="45"/>
      <c r="C3" s="47"/>
      <c r="D3" s="48"/>
    </row>
    <row r="4" spans="1:4" ht="17.399999999999999" x14ac:dyDescent="0.3">
      <c r="A4" s="37"/>
      <c r="B4" s="38" t="s">
        <v>17</v>
      </c>
      <c r="C4" s="39"/>
      <c r="D4" s="34">
        <f>D5+D6</f>
        <v>12300000</v>
      </c>
    </row>
    <row r="5" spans="1:4" ht="18" x14ac:dyDescent="0.35">
      <c r="A5" s="37"/>
      <c r="B5" s="10" t="s">
        <v>75</v>
      </c>
      <c r="C5" s="18"/>
      <c r="D5" s="35">
        <v>4000000</v>
      </c>
    </row>
    <row r="6" spans="1:4" ht="18" x14ac:dyDescent="0.35">
      <c r="A6" s="37"/>
      <c r="B6" s="10" t="s">
        <v>140</v>
      </c>
      <c r="C6" s="18"/>
      <c r="D6" s="35">
        <v>8300000</v>
      </c>
    </row>
    <row r="7" spans="1:4" ht="17.399999999999999" x14ac:dyDescent="0.3">
      <c r="A7" s="37"/>
      <c r="B7" s="38" t="s">
        <v>13</v>
      </c>
      <c r="C7" s="20">
        <f>C8+C50+C65+C76+C90</f>
        <v>246661592.45000005</v>
      </c>
      <c r="D7" s="20">
        <f>D8+D50+D65+D76+D90</f>
        <v>12300000</v>
      </c>
    </row>
    <row r="8" spans="1:4" ht="17.399999999999999" x14ac:dyDescent="0.3">
      <c r="A8" s="1">
        <v>1</v>
      </c>
      <c r="B8" s="5" t="s">
        <v>19</v>
      </c>
      <c r="C8" s="8">
        <f>SUM(C9:C49)</f>
        <v>169111338.15000004</v>
      </c>
      <c r="D8" s="8">
        <f>SUM(D9:D49)</f>
        <v>3767915.24</v>
      </c>
    </row>
    <row r="9" spans="1:4" ht="18" x14ac:dyDescent="0.3">
      <c r="A9" s="22"/>
      <c r="B9" s="6" t="s">
        <v>51</v>
      </c>
      <c r="C9" s="15"/>
      <c r="D9" s="3">
        <v>500000</v>
      </c>
    </row>
    <row r="10" spans="1:4" ht="18" x14ac:dyDescent="0.3">
      <c r="A10" s="22"/>
      <c r="B10" s="6" t="s">
        <v>141</v>
      </c>
      <c r="C10" s="15"/>
      <c r="D10" s="3">
        <v>302000</v>
      </c>
    </row>
    <row r="11" spans="1:4" ht="18" x14ac:dyDescent="0.3">
      <c r="A11" s="22"/>
      <c r="B11" s="6" t="s">
        <v>47</v>
      </c>
      <c r="C11" s="3">
        <v>14600000</v>
      </c>
      <c r="D11" s="8"/>
    </row>
    <row r="12" spans="1:4" ht="18.75" hidden="1" x14ac:dyDescent="0.25">
      <c r="A12" s="22"/>
      <c r="B12" s="24" t="s">
        <v>46</v>
      </c>
      <c r="C12" s="15"/>
      <c r="D12" s="8"/>
    </row>
    <row r="13" spans="1:4" ht="18" x14ac:dyDescent="0.3">
      <c r="A13" s="22"/>
      <c r="B13" s="4" t="s">
        <v>127</v>
      </c>
      <c r="C13" s="3">
        <v>4400000</v>
      </c>
      <c r="D13" s="3"/>
    </row>
    <row r="14" spans="1:4" ht="37.5" hidden="1" x14ac:dyDescent="0.25">
      <c r="A14" s="22"/>
      <c r="B14" s="25" t="s">
        <v>37</v>
      </c>
      <c r="C14" s="15"/>
      <c r="D14" s="3"/>
    </row>
    <row r="15" spans="1:4" ht="18.75" hidden="1" x14ac:dyDescent="0.25">
      <c r="A15" s="22"/>
      <c r="B15" s="25" t="s">
        <v>76</v>
      </c>
      <c r="C15" s="15"/>
      <c r="D15" s="3"/>
    </row>
    <row r="16" spans="1:4" ht="18.75" hidden="1" x14ac:dyDescent="0.25">
      <c r="A16" s="22"/>
      <c r="B16" s="25" t="s">
        <v>87</v>
      </c>
      <c r="C16" s="15"/>
      <c r="D16" s="3"/>
    </row>
    <row r="17" spans="1:4" ht="18.75" hidden="1" x14ac:dyDescent="0.25">
      <c r="A17" s="22"/>
      <c r="B17" s="25" t="s">
        <v>109</v>
      </c>
      <c r="C17" s="15"/>
      <c r="D17" s="3"/>
    </row>
    <row r="18" spans="1:4" ht="18.75" hidden="1" x14ac:dyDescent="0.25">
      <c r="A18" s="22"/>
      <c r="B18" s="25"/>
      <c r="C18" s="15"/>
      <c r="D18" s="3"/>
    </row>
    <row r="19" spans="1:4" ht="33.75" customHeight="1" x14ac:dyDescent="0.3">
      <c r="A19" s="22"/>
      <c r="B19" s="4" t="s">
        <v>137</v>
      </c>
      <c r="C19" s="3">
        <v>66000000</v>
      </c>
      <c r="D19" s="3"/>
    </row>
    <row r="20" spans="1:4" ht="18" x14ac:dyDescent="0.3">
      <c r="A20" s="22"/>
      <c r="B20" s="4" t="s">
        <v>58</v>
      </c>
      <c r="C20" s="3">
        <v>34710190</v>
      </c>
      <c r="D20" s="3"/>
    </row>
    <row r="21" spans="1:4" ht="18" x14ac:dyDescent="0.3">
      <c r="A21" s="22"/>
      <c r="B21" s="4" t="s">
        <v>39</v>
      </c>
      <c r="C21" s="3">
        <f>13200000</f>
        <v>13200000</v>
      </c>
      <c r="D21" s="3"/>
    </row>
    <row r="22" spans="1:4" ht="18.75" hidden="1" x14ac:dyDescent="0.25">
      <c r="A22" s="22"/>
      <c r="B22" s="25" t="s">
        <v>83</v>
      </c>
      <c r="C22" s="15"/>
      <c r="D22" s="3"/>
    </row>
    <row r="23" spans="1:4" ht="18" x14ac:dyDescent="0.3">
      <c r="A23" s="22"/>
      <c r="B23" s="4" t="s">
        <v>84</v>
      </c>
      <c r="C23" s="3">
        <v>30000000</v>
      </c>
      <c r="D23" s="3"/>
    </row>
    <row r="24" spans="1:4" ht="18.75" hidden="1" x14ac:dyDescent="0.25">
      <c r="A24" s="22"/>
      <c r="B24" s="25" t="s">
        <v>106</v>
      </c>
      <c r="C24" s="15"/>
      <c r="D24" s="3"/>
    </row>
    <row r="25" spans="1:4" ht="18" x14ac:dyDescent="0.3">
      <c r="A25" s="22"/>
      <c r="B25" s="4" t="s">
        <v>43</v>
      </c>
      <c r="C25" s="3">
        <v>800000</v>
      </c>
      <c r="D25" s="3"/>
    </row>
    <row r="26" spans="1:4" ht="18" x14ac:dyDescent="0.3">
      <c r="A26" s="22"/>
      <c r="B26" s="4" t="s">
        <v>91</v>
      </c>
      <c r="C26" s="3">
        <v>162000</v>
      </c>
      <c r="D26" s="3"/>
    </row>
    <row r="27" spans="1:4" ht="18" x14ac:dyDescent="0.3">
      <c r="A27" s="22"/>
      <c r="B27" s="4" t="s">
        <v>131</v>
      </c>
      <c r="C27" s="3">
        <v>249984.02</v>
      </c>
      <c r="D27" s="3"/>
    </row>
    <row r="28" spans="1:4" ht="18" x14ac:dyDescent="0.3">
      <c r="A28" s="22"/>
      <c r="B28" s="4" t="s">
        <v>132</v>
      </c>
      <c r="C28" s="3">
        <v>42866.87</v>
      </c>
      <c r="D28" s="3"/>
    </row>
    <row r="29" spans="1:4" ht="18" x14ac:dyDescent="0.3">
      <c r="A29" s="22"/>
      <c r="B29" s="4" t="s">
        <v>133</v>
      </c>
      <c r="C29" s="3">
        <v>58000</v>
      </c>
      <c r="D29" s="3">
        <v>58000</v>
      </c>
    </row>
    <row r="30" spans="1:4" ht="18" x14ac:dyDescent="0.3">
      <c r="A30" s="22"/>
      <c r="B30" s="4" t="s">
        <v>64</v>
      </c>
      <c r="C30" s="3">
        <v>2907915.24</v>
      </c>
      <c r="D30" s="3">
        <v>2907915.24</v>
      </c>
    </row>
    <row r="31" spans="1:4" ht="18.75" hidden="1" x14ac:dyDescent="0.25">
      <c r="A31" s="22"/>
      <c r="B31" s="25" t="s">
        <v>107</v>
      </c>
      <c r="C31" s="15"/>
      <c r="D31" s="3"/>
    </row>
    <row r="32" spans="1:4" ht="18.75" hidden="1" x14ac:dyDescent="0.25">
      <c r="A32" s="22"/>
      <c r="B32" s="25" t="s">
        <v>108</v>
      </c>
      <c r="C32" s="15"/>
      <c r="D32" s="3"/>
    </row>
    <row r="33" spans="1:5" ht="18.75" hidden="1" x14ac:dyDescent="0.25">
      <c r="A33" s="22"/>
      <c r="B33" s="25" t="s">
        <v>110</v>
      </c>
      <c r="C33" s="15"/>
      <c r="D33" s="3"/>
    </row>
    <row r="34" spans="1:5" ht="18" x14ac:dyDescent="0.3">
      <c r="A34" s="22"/>
      <c r="B34" s="4" t="s">
        <v>42</v>
      </c>
      <c r="C34" s="3">
        <v>500000</v>
      </c>
      <c r="D34" s="3"/>
    </row>
    <row r="35" spans="1:5" ht="18" x14ac:dyDescent="0.3">
      <c r="A35" s="22"/>
      <c r="B35" s="4" t="s">
        <v>129</v>
      </c>
      <c r="C35" s="3">
        <v>55000</v>
      </c>
      <c r="D35" s="3"/>
    </row>
    <row r="36" spans="1:5" ht="18" x14ac:dyDescent="0.35">
      <c r="A36" s="22"/>
      <c r="B36" s="4" t="s">
        <v>135</v>
      </c>
      <c r="C36" s="3">
        <v>127899</v>
      </c>
      <c r="D36" s="3"/>
      <c r="E36" s="41">
        <v>127899</v>
      </c>
    </row>
    <row r="37" spans="1:5" ht="18" x14ac:dyDescent="0.35">
      <c r="A37" s="22"/>
      <c r="B37" s="4" t="s">
        <v>130</v>
      </c>
      <c r="C37" s="3">
        <v>130044</v>
      </c>
      <c r="D37" s="3"/>
      <c r="E37" s="41"/>
    </row>
    <row r="38" spans="1:5" ht="18" x14ac:dyDescent="0.35">
      <c r="A38" s="22"/>
      <c r="B38" s="4" t="s">
        <v>128</v>
      </c>
      <c r="C38" s="3">
        <v>1000000</v>
      </c>
      <c r="D38" s="3"/>
      <c r="E38" s="41"/>
    </row>
    <row r="39" spans="1:5" ht="18" x14ac:dyDescent="0.35">
      <c r="A39" s="22"/>
      <c r="B39" s="4" t="s">
        <v>134</v>
      </c>
      <c r="C39" s="3">
        <v>300000</v>
      </c>
      <c r="D39" s="3"/>
      <c r="E39" s="41"/>
    </row>
    <row r="40" spans="1:5" ht="18" x14ac:dyDescent="0.35">
      <c r="A40" s="22"/>
      <c r="B40" s="4" t="s">
        <v>33</v>
      </c>
      <c r="C40" s="3">
        <v>-132560.98000000001</v>
      </c>
      <c r="D40" s="3"/>
      <c r="E40" s="41">
        <v>-132560.98000000001</v>
      </c>
    </row>
    <row r="41" spans="1:5" ht="18.75" hidden="1" x14ac:dyDescent="0.3">
      <c r="A41" s="22"/>
      <c r="B41" s="25" t="s">
        <v>55</v>
      </c>
      <c r="C41" s="15"/>
      <c r="D41" s="15"/>
      <c r="E41" s="41"/>
    </row>
    <row r="42" spans="1:5" ht="18.75" hidden="1" x14ac:dyDescent="0.3">
      <c r="A42" s="22"/>
      <c r="B42" s="25" t="s">
        <v>56</v>
      </c>
      <c r="C42" s="15"/>
      <c r="D42" s="15"/>
      <c r="E42" s="41"/>
    </row>
    <row r="43" spans="1:5" ht="18.75" hidden="1" x14ac:dyDescent="0.3">
      <c r="A43" s="22"/>
      <c r="B43" s="25" t="s">
        <v>59</v>
      </c>
      <c r="C43" s="15"/>
      <c r="D43" s="15"/>
      <c r="E43" s="41"/>
    </row>
    <row r="44" spans="1:5" ht="18.75" hidden="1" x14ac:dyDescent="0.3">
      <c r="A44" s="22"/>
      <c r="B44" s="25" t="s">
        <v>35</v>
      </c>
      <c r="C44" s="15"/>
      <c r="D44" s="15"/>
      <c r="E44" s="41"/>
    </row>
    <row r="45" spans="1:5" ht="37.5" hidden="1" x14ac:dyDescent="0.3">
      <c r="A45" s="22"/>
      <c r="B45" s="25" t="s">
        <v>36</v>
      </c>
      <c r="C45" s="15"/>
      <c r="D45" s="15"/>
      <c r="E45" s="41"/>
    </row>
    <row r="46" spans="1:5" ht="18.75" hidden="1" x14ac:dyDescent="0.3">
      <c r="A46" s="22"/>
      <c r="B46" s="25" t="s">
        <v>34</v>
      </c>
      <c r="C46" s="15"/>
      <c r="D46" s="15"/>
      <c r="E46" s="41"/>
    </row>
    <row r="47" spans="1:5" ht="18.75" hidden="1" x14ac:dyDescent="0.3">
      <c r="A47" s="22"/>
      <c r="B47" s="25" t="s">
        <v>57</v>
      </c>
      <c r="C47" s="15"/>
      <c r="D47" s="15"/>
      <c r="E47" s="41"/>
    </row>
    <row r="48" spans="1:5" ht="23.25" hidden="1" customHeight="1" x14ac:dyDescent="0.3">
      <c r="A48" s="22"/>
      <c r="B48" s="25" t="s">
        <v>52</v>
      </c>
      <c r="C48" s="15"/>
      <c r="D48" s="15"/>
      <c r="E48" s="41"/>
    </row>
    <row r="49" spans="1:5" ht="18.75" hidden="1" x14ac:dyDescent="0.3">
      <c r="A49" s="22"/>
      <c r="B49" s="25" t="s">
        <v>72</v>
      </c>
      <c r="C49" s="15"/>
      <c r="D49" s="15"/>
      <c r="E49" s="41"/>
    </row>
    <row r="50" spans="1:5" ht="18" x14ac:dyDescent="0.35">
      <c r="A50" s="1">
        <v>2</v>
      </c>
      <c r="B50" s="5" t="s">
        <v>14</v>
      </c>
      <c r="C50" s="17">
        <f>SUM(C51:C64)</f>
        <v>57004318.830000006</v>
      </c>
      <c r="D50" s="17">
        <f>SUM(D51:D64)</f>
        <v>3062306.27</v>
      </c>
      <c r="E50" s="41"/>
    </row>
    <row r="51" spans="1:5" ht="18" x14ac:dyDescent="0.35">
      <c r="A51" s="22"/>
      <c r="B51" s="6" t="s">
        <v>118</v>
      </c>
      <c r="C51" s="19">
        <v>120000</v>
      </c>
      <c r="D51" s="16"/>
      <c r="E51" s="41"/>
    </row>
    <row r="52" spans="1:5" ht="18" x14ac:dyDescent="0.35">
      <c r="A52" s="22"/>
      <c r="B52" s="6" t="s">
        <v>81</v>
      </c>
      <c r="C52" s="19">
        <v>2761611.58</v>
      </c>
      <c r="D52" s="19">
        <v>1970027.02</v>
      </c>
      <c r="E52" s="41"/>
    </row>
    <row r="53" spans="1:5" ht="40.5" customHeight="1" x14ac:dyDescent="0.35">
      <c r="A53" s="22"/>
      <c r="B53" s="4" t="s">
        <v>78</v>
      </c>
      <c r="C53" s="19">
        <v>767800</v>
      </c>
      <c r="D53" s="19"/>
      <c r="E53" s="41"/>
    </row>
    <row r="54" spans="1:5" ht="40.5" customHeight="1" x14ac:dyDescent="0.35">
      <c r="A54" s="22"/>
      <c r="B54" s="4" t="s">
        <v>117</v>
      </c>
      <c r="C54" s="19">
        <v>68500</v>
      </c>
      <c r="D54" s="19"/>
      <c r="E54" s="41"/>
    </row>
    <row r="55" spans="1:5" ht="18" x14ac:dyDescent="0.35">
      <c r="A55" s="2"/>
      <c r="B55" s="6" t="s">
        <v>38</v>
      </c>
      <c r="C55" s="19">
        <v>94218.5</v>
      </c>
      <c r="D55" s="19">
        <v>47109</v>
      </c>
      <c r="E55" s="41"/>
    </row>
    <row r="56" spans="1:5" ht="18" x14ac:dyDescent="0.35">
      <c r="A56" s="2"/>
      <c r="B56" s="4" t="s">
        <v>53</v>
      </c>
      <c r="C56" s="3">
        <v>5397639</v>
      </c>
      <c r="D56" s="3"/>
      <c r="E56" s="41"/>
    </row>
    <row r="57" spans="1:5" ht="18" x14ac:dyDescent="0.35">
      <c r="A57" s="2"/>
      <c r="B57" s="4" t="s">
        <v>94</v>
      </c>
      <c r="C57" s="3">
        <v>2182310</v>
      </c>
      <c r="D57" s="3"/>
      <c r="E57" s="41"/>
    </row>
    <row r="58" spans="1:5" ht="18" x14ac:dyDescent="0.35">
      <c r="A58" s="2"/>
      <c r="B58" s="4" t="s">
        <v>69</v>
      </c>
      <c r="C58" s="3">
        <v>210000</v>
      </c>
      <c r="D58" s="3">
        <v>210000</v>
      </c>
      <c r="E58" s="41"/>
    </row>
    <row r="59" spans="1:5" ht="18" x14ac:dyDescent="0.35">
      <c r="A59" s="2"/>
      <c r="B59" s="4" t="s">
        <v>5</v>
      </c>
      <c r="C59" s="3">
        <v>470148.88</v>
      </c>
      <c r="D59" s="3">
        <v>235074</v>
      </c>
      <c r="E59" s="41"/>
    </row>
    <row r="60" spans="1:5" ht="18" x14ac:dyDescent="0.35">
      <c r="A60" s="2"/>
      <c r="B60" s="4" t="s">
        <v>77</v>
      </c>
      <c r="C60" s="3">
        <v>11000</v>
      </c>
      <c r="D60" s="3">
        <v>11000</v>
      </c>
      <c r="E60" s="41"/>
    </row>
    <row r="61" spans="1:5" ht="18" x14ac:dyDescent="0.35">
      <c r="A61" s="2"/>
      <c r="B61" s="4" t="s">
        <v>115</v>
      </c>
      <c r="C61" s="3">
        <v>37754864.280000001</v>
      </c>
      <c r="D61" s="3">
        <v>91776</v>
      </c>
      <c r="E61" s="41"/>
    </row>
    <row r="62" spans="1:5" ht="18" x14ac:dyDescent="0.35">
      <c r="A62" s="2"/>
      <c r="B62" s="4" t="s">
        <v>116</v>
      </c>
      <c r="C62" s="3">
        <v>6167874.4900000002</v>
      </c>
      <c r="D62" s="3">
        <v>14763.25</v>
      </c>
      <c r="E62" s="41">
        <v>65000</v>
      </c>
    </row>
    <row r="63" spans="1:5" ht="18" x14ac:dyDescent="0.35">
      <c r="A63" s="2"/>
      <c r="B63" s="4" t="s">
        <v>54</v>
      </c>
      <c r="C63" s="3">
        <v>804195.1</v>
      </c>
      <c r="D63" s="3">
        <v>288400</v>
      </c>
      <c r="E63" s="41"/>
    </row>
    <row r="64" spans="1:5" ht="18" x14ac:dyDescent="0.35">
      <c r="A64" s="2"/>
      <c r="B64" s="4" t="s">
        <v>68</v>
      </c>
      <c r="C64" s="3">
        <v>194157</v>
      </c>
      <c r="D64" s="3">
        <v>194157</v>
      </c>
      <c r="E64" s="41"/>
    </row>
    <row r="65" spans="1:5" ht="18" x14ac:dyDescent="0.35">
      <c r="A65" s="1">
        <v>3</v>
      </c>
      <c r="B65" s="5" t="s">
        <v>15</v>
      </c>
      <c r="C65" s="8">
        <f>SUM(C66:C75)</f>
        <v>7562667.0899999999</v>
      </c>
      <c r="D65" s="8">
        <f>SUM(D66:D75)</f>
        <v>1875250</v>
      </c>
      <c r="E65" s="41"/>
    </row>
    <row r="66" spans="1:5" ht="18" x14ac:dyDescent="0.35">
      <c r="A66" s="2"/>
      <c r="B66" s="6" t="s">
        <v>61</v>
      </c>
      <c r="C66" s="3">
        <v>118200</v>
      </c>
      <c r="D66" s="3"/>
      <c r="E66" s="41"/>
    </row>
    <row r="67" spans="1:5" ht="18" x14ac:dyDescent="0.35">
      <c r="A67" s="2"/>
      <c r="B67" s="6" t="s">
        <v>93</v>
      </c>
      <c r="C67" s="3">
        <v>2140165</v>
      </c>
      <c r="D67" s="3"/>
      <c r="E67" s="41"/>
    </row>
    <row r="68" spans="1:5" ht="18" x14ac:dyDescent="0.35">
      <c r="A68" s="2"/>
      <c r="B68" s="4" t="s">
        <v>92</v>
      </c>
      <c r="C68" s="3">
        <v>1544066.73</v>
      </c>
      <c r="D68" s="3"/>
      <c r="E68" s="41"/>
    </row>
    <row r="69" spans="1:5" ht="18" x14ac:dyDescent="0.35">
      <c r="A69" s="22"/>
      <c r="B69" s="4" t="s">
        <v>62</v>
      </c>
      <c r="C69" s="3">
        <v>307500</v>
      </c>
      <c r="D69" s="3">
        <v>92250</v>
      </c>
      <c r="E69" s="41"/>
    </row>
    <row r="70" spans="1:5" ht="18" x14ac:dyDescent="0.35">
      <c r="A70" s="22"/>
      <c r="B70" s="4" t="s">
        <v>81</v>
      </c>
      <c r="C70" s="3">
        <v>1223887.79</v>
      </c>
      <c r="D70" s="3">
        <v>800000</v>
      </c>
      <c r="E70" s="41"/>
    </row>
    <row r="71" spans="1:5" ht="18" x14ac:dyDescent="0.35">
      <c r="A71" s="22"/>
      <c r="B71" s="4" t="s">
        <v>5</v>
      </c>
      <c r="C71" s="3">
        <v>803033.89</v>
      </c>
      <c r="D71" s="3">
        <v>402000</v>
      </c>
      <c r="E71" s="41"/>
    </row>
    <row r="72" spans="1:5" ht="18" x14ac:dyDescent="0.35">
      <c r="A72" s="22"/>
      <c r="B72" s="4" t="s">
        <v>79</v>
      </c>
      <c r="C72" s="3">
        <v>468780</v>
      </c>
      <c r="D72" s="3"/>
      <c r="E72" s="41"/>
    </row>
    <row r="73" spans="1:5" ht="18" x14ac:dyDescent="0.35">
      <c r="A73" s="22"/>
      <c r="B73" s="4" t="s">
        <v>63</v>
      </c>
      <c r="C73" s="3">
        <v>518944.28</v>
      </c>
      <c r="D73" s="3">
        <v>259000</v>
      </c>
      <c r="E73" s="41"/>
    </row>
    <row r="74" spans="1:5" ht="18" x14ac:dyDescent="0.35">
      <c r="A74" s="22"/>
      <c r="B74" s="4" t="s">
        <v>112</v>
      </c>
      <c r="C74" s="3">
        <v>206000</v>
      </c>
      <c r="D74" s="3">
        <v>206000</v>
      </c>
      <c r="E74" s="41"/>
    </row>
    <row r="75" spans="1:5" ht="18" x14ac:dyDescent="0.35">
      <c r="A75" s="2"/>
      <c r="B75" s="4" t="s">
        <v>71</v>
      </c>
      <c r="C75" s="3">
        <v>232089.4</v>
      </c>
      <c r="D75" s="3">
        <v>116000</v>
      </c>
      <c r="E75" s="41"/>
    </row>
    <row r="76" spans="1:5" ht="18" x14ac:dyDescent="0.35">
      <c r="A76" s="1">
        <v>4</v>
      </c>
      <c r="B76" s="5" t="s">
        <v>18</v>
      </c>
      <c r="C76" s="8">
        <f>SUM(C77:C89)</f>
        <v>2906625.72</v>
      </c>
      <c r="D76" s="8">
        <f>SUM(D77:D89)</f>
        <v>469414</v>
      </c>
      <c r="E76" s="41"/>
    </row>
    <row r="77" spans="1:5" ht="36" x14ac:dyDescent="0.35">
      <c r="A77" s="22"/>
      <c r="B77" s="4" t="s">
        <v>113</v>
      </c>
      <c r="C77" s="3">
        <f>60000+54414.42</f>
        <v>114414.42</v>
      </c>
      <c r="D77" s="3">
        <v>54414</v>
      </c>
      <c r="E77" s="41"/>
    </row>
    <row r="78" spans="1:5" ht="18" x14ac:dyDescent="0.35">
      <c r="A78" s="22"/>
      <c r="B78" s="4" t="s">
        <v>114</v>
      </c>
      <c r="C78" s="3">
        <f>237820.9+631254.3</f>
        <v>869075.20000000007</v>
      </c>
      <c r="D78" s="3"/>
      <c r="E78" s="41"/>
    </row>
    <row r="79" spans="1:5" ht="18" x14ac:dyDescent="0.35">
      <c r="A79" s="22"/>
      <c r="B79" s="4" t="s">
        <v>67</v>
      </c>
      <c r="C79" s="3">
        <v>194403</v>
      </c>
      <c r="D79" s="3">
        <v>100000</v>
      </c>
      <c r="E79" s="41"/>
    </row>
    <row r="80" spans="1:5" ht="18" x14ac:dyDescent="0.35">
      <c r="A80" s="22"/>
      <c r="B80" s="4" t="s">
        <v>111</v>
      </c>
      <c r="C80" s="3">
        <v>300000</v>
      </c>
      <c r="D80" s="3"/>
      <c r="E80" s="41"/>
    </row>
    <row r="81" spans="1:5" ht="18" x14ac:dyDescent="0.35">
      <c r="A81" s="22"/>
      <c r="B81" s="4" t="s">
        <v>49</v>
      </c>
      <c r="C81" s="3">
        <v>115000</v>
      </c>
      <c r="D81" s="3"/>
      <c r="E81" s="41"/>
    </row>
    <row r="82" spans="1:5" ht="18" x14ac:dyDescent="0.35">
      <c r="A82" s="22"/>
      <c r="B82" s="4" t="s">
        <v>48</v>
      </c>
      <c r="C82" s="3">
        <v>300000</v>
      </c>
      <c r="D82" s="3"/>
      <c r="E82" s="41"/>
    </row>
    <row r="83" spans="1:5" ht="18" x14ac:dyDescent="0.35">
      <c r="A83" s="22"/>
      <c r="B83" s="4" t="s">
        <v>88</v>
      </c>
      <c r="C83" s="3">
        <v>30000</v>
      </c>
      <c r="D83" s="3"/>
      <c r="E83" s="41"/>
    </row>
    <row r="84" spans="1:5" ht="18" x14ac:dyDescent="0.35">
      <c r="A84" s="22"/>
      <c r="B84" s="4" t="s">
        <v>95</v>
      </c>
      <c r="C84" s="3">
        <v>120000</v>
      </c>
      <c r="D84" s="3"/>
      <c r="E84" s="41"/>
    </row>
    <row r="85" spans="1:5" ht="18" x14ac:dyDescent="0.35">
      <c r="A85" s="22"/>
      <c r="B85" s="4" t="s">
        <v>73</v>
      </c>
      <c r="C85" s="3">
        <v>40000</v>
      </c>
      <c r="D85" s="3"/>
      <c r="E85" s="41"/>
    </row>
    <row r="86" spans="1:5" ht="18" x14ac:dyDescent="0.35">
      <c r="A86" s="22"/>
      <c r="B86" s="4" t="s">
        <v>66</v>
      </c>
      <c r="C86" s="3">
        <v>230000</v>
      </c>
      <c r="D86" s="3">
        <v>230000</v>
      </c>
      <c r="E86" s="41"/>
    </row>
    <row r="87" spans="1:5" ht="36" x14ac:dyDescent="0.35">
      <c r="A87" s="22"/>
      <c r="B87" s="4" t="s">
        <v>50</v>
      </c>
      <c r="C87" s="3">
        <v>277090</v>
      </c>
      <c r="D87" s="3"/>
      <c r="E87" s="41"/>
    </row>
    <row r="88" spans="1:5" ht="18" x14ac:dyDescent="0.35">
      <c r="A88" s="22"/>
      <c r="B88" s="4" t="s">
        <v>74</v>
      </c>
      <c r="C88" s="3">
        <v>80000</v>
      </c>
      <c r="D88" s="3"/>
      <c r="E88" s="41"/>
    </row>
    <row r="89" spans="1:5" ht="18" x14ac:dyDescent="0.35">
      <c r="A89" s="22"/>
      <c r="B89" s="4" t="s">
        <v>89</v>
      </c>
      <c r="C89" s="3">
        <v>236643.1</v>
      </c>
      <c r="D89" s="3">
        <v>85000</v>
      </c>
      <c r="E89" s="41"/>
    </row>
    <row r="90" spans="1:5" ht="18" x14ac:dyDescent="0.35">
      <c r="A90" s="1">
        <v>5</v>
      </c>
      <c r="B90" s="5" t="s">
        <v>8</v>
      </c>
      <c r="C90" s="8">
        <f>C97+C104+C110+C121+C127+C130+C135+C138+C142+C145+C151+C154+C158+C163+C166+C91+C92</f>
        <v>10076642.66</v>
      </c>
      <c r="D90" s="8">
        <f>D97+D104+D110+D121+D127+D130+D135+D138+D142+D145+D151+D154+D158+D163+D166+D91+D92</f>
        <v>3125114.49</v>
      </c>
      <c r="E90" s="41"/>
    </row>
    <row r="91" spans="1:5" ht="18" x14ac:dyDescent="0.35">
      <c r="A91" s="22"/>
      <c r="B91" s="6" t="s">
        <v>60</v>
      </c>
      <c r="C91" s="3"/>
      <c r="D91" s="3"/>
      <c r="E91" s="41"/>
    </row>
    <row r="92" spans="1:5" ht="18" x14ac:dyDescent="0.35">
      <c r="A92" s="22"/>
      <c r="B92" s="5" t="s">
        <v>138</v>
      </c>
      <c r="C92" s="8">
        <f>C93+C94+C95+C96</f>
        <v>676938.49</v>
      </c>
      <c r="D92" s="8">
        <f>D93+D94+D95+D96</f>
        <v>676938.49</v>
      </c>
      <c r="E92" s="41"/>
    </row>
    <row r="93" spans="1:5" ht="18" x14ac:dyDescent="0.35">
      <c r="A93" s="22"/>
      <c r="B93" s="6" t="s">
        <v>139</v>
      </c>
      <c r="C93" s="3">
        <v>15030.48</v>
      </c>
      <c r="D93" s="3">
        <v>15030.48</v>
      </c>
      <c r="E93" s="41"/>
    </row>
    <row r="94" spans="1:5" ht="18" x14ac:dyDescent="0.35">
      <c r="A94" s="22"/>
      <c r="B94" s="29" t="s">
        <v>100</v>
      </c>
      <c r="C94" s="3">
        <v>520669</v>
      </c>
      <c r="D94" s="3">
        <v>520669</v>
      </c>
      <c r="E94" s="41"/>
    </row>
    <row r="95" spans="1:5" ht="18" x14ac:dyDescent="0.35">
      <c r="A95" s="22"/>
      <c r="B95" s="29" t="s">
        <v>5</v>
      </c>
      <c r="C95" s="3">
        <v>108221.38</v>
      </c>
      <c r="D95" s="3">
        <v>108221.38</v>
      </c>
      <c r="E95" s="41"/>
    </row>
    <row r="96" spans="1:5" ht="18" x14ac:dyDescent="0.35">
      <c r="A96" s="22"/>
      <c r="B96" s="6" t="s">
        <v>68</v>
      </c>
      <c r="C96" s="3">
        <v>33017.629999999997</v>
      </c>
      <c r="D96" s="3">
        <v>33017.629999999997</v>
      </c>
      <c r="E96" s="41"/>
    </row>
    <row r="97" spans="1:5" ht="18" x14ac:dyDescent="0.35">
      <c r="A97" s="22"/>
      <c r="B97" s="7" t="s">
        <v>4</v>
      </c>
      <c r="C97" s="8">
        <f>C98+C99+C100+C101</f>
        <v>2000000</v>
      </c>
      <c r="D97" s="8">
        <f>D98+D99+D100+D101</f>
        <v>0</v>
      </c>
      <c r="E97" s="41"/>
    </row>
    <row r="98" spans="1:5" ht="18.75" hidden="1" x14ac:dyDescent="0.3">
      <c r="A98" s="22"/>
      <c r="B98" s="27" t="s">
        <v>101</v>
      </c>
      <c r="C98" s="15"/>
      <c r="D98" s="15"/>
      <c r="E98" s="41"/>
    </row>
    <row r="99" spans="1:5" ht="18.75" hidden="1" x14ac:dyDescent="0.3">
      <c r="A99" s="22"/>
      <c r="B99" s="27" t="s">
        <v>65</v>
      </c>
      <c r="C99" s="15"/>
      <c r="D99" s="15"/>
      <c r="E99" s="41"/>
    </row>
    <row r="100" spans="1:5" ht="18.75" hidden="1" x14ac:dyDescent="0.3">
      <c r="A100" s="22"/>
      <c r="B100" s="27" t="s">
        <v>5</v>
      </c>
      <c r="C100" s="15"/>
      <c r="D100" s="15"/>
      <c r="E100" s="41"/>
    </row>
    <row r="101" spans="1:5" ht="18" x14ac:dyDescent="0.35">
      <c r="A101" s="22"/>
      <c r="B101" s="9" t="s">
        <v>85</v>
      </c>
      <c r="C101" s="3">
        <v>2000000</v>
      </c>
      <c r="D101" s="15"/>
      <c r="E101" s="41"/>
    </row>
    <row r="102" spans="1:5" ht="18.75" hidden="1" x14ac:dyDescent="0.3">
      <c r="A102" s="22"/>
      <c r="B102" s="26" t="s">
        <v>32</v>
      </c>
      <c r="C102" s="14">
        <f>C103</f>
        <v>0</v>
      </c>
      <c r="D102" s="14">
        <f t="shared" ref="D102" si="0">D103</f>
        <v>0</v>
      </c>
      <c r="E102" s="41"/>
    </row>
    <row r="103" spans="1:5" ht="18.75" hidden="1" x14ac:dyDescent="0.3">
      <c r="A103" s="22"/>
      <c r="B103" s="27" t="s">
        <v>82</v>
      </c>
      <c r="C103" s="15"/>
      <c r="D103" s="15"/>
      <c r="E103" s="41"/>
    </row>
    <row r="104" spans="1:5" ht="18.75" hidden="1" x14ac:dyDescent="0.3">
      <c r="A104" s="22"/>
      <c r="B104" s="26" t="s">
        <v>16</v>
      </c>
      <c r="C104" s="14">
        <f>C105+C106+C107+C108+C109</f>
        <v>0</v>
      </c>
      <c r="D104" s="14">
        <f>D105+D106+D107+D108+D109</f>
        <v>0</v>
      </c>
      <c r="E104" s="41"/>
    </row>
    <row r="105" spans="1:5" ht="18.75" hidden="1" x14ac:dyDescent="0.3">
      <c r="A105" s="22"/>
      <c r="B105" s="27" t="s">
        <v>100</v>
      </c>
      <c r="C105" s="15"/>
      <c r="D105" s="15"/>
      <c r="E105" s="41"/>
    </row>
    <row r="106" spans="1:5" ht="18.75" hidden="1" x14ac:dyDescent="0.3">
      <c r="A106" s="22"/>
      <c r="B106" s="27" t="s">
        <v>5</v>
      </c>
      <c r="C106" s="15"/>
      <c r="D106" s="15"/>
      <c r="E106" s="41"/>
    </row>
    <row r="107" spans="1:5" ht="18.75" hidden="1" x14ac:dyDescent="0.3">
      <c r="A107" s="22"/>
      <c r="B107" s="27" t="s">
        <v>65</v>
      </c>
      <c r="C107" s="15"/>
      <c r="D107" s="15"/>
      <c r="E107" s="41"/>
    </row>
    <row r="108" spans="1:5" ht="18.75" hidden="1" x14ac:dyDescent="0.3">
      <c r="A108" s="22"/>
      <c r="B108" s="27" t="s">
        <v>80</v>
      </c>
      <c r="C108" s="15"/>
      <c r="D108" s="15"/>
      <c r="E108" s="41"/>
    </row>
    <row r="109" spans="1:5" ht="18.75" hidden="1" x14ac:dyDescent="0.3">
      <c r="A109" s="22"/>
      <c r="B109" s="27" t="s">
        <v>102</v>
      </c>
      <c r="C109" s="15"/>
      <c r="D109" s="15"/>
      <c r="E109" s="41"/>
    </row>
    <row r="110" spans="1:5" ht="18" x14ac:dyDescent="0.35">
      <c r="A110" s="22"/>
      <c r="B110" s="7" t="s">
        <v>24</v>
      </c>
      <c r="C110" s="8">
        <f>SUM(C111:C118)</f>
        <v>1500000</v>
      </c>
      <c r="D110" s="8">
        <f>SUM(D111:D118)</f>
        <v>0</v>
      </c>
      <c r="E110" s="41"/>
    </row>
    <row r="111" spans="1:5" ht="18.75" hidden="1" x14ac:dyDescent="0.3">
      <c r="A111" s="22"/>
      <c r="B111" s="27" t="s">
        <v>96</v>
      </c>
      <c r="C111" s="15"/>
      <c r="D111" s="15"/>
      <c r="E111" s="41"/>
    </row>
    <row r="112" spans="1:5" ht="18.75" hidden="1" x14ac:dyDescent="0.3">
      <c r="A112" s="22"/>
      <c r="B112" s="27" t="s">
        <v>97</v>
      </c>
      <c r="C112" s="15"/>
      <c r="D112" s="15"/>
      <c r="E112" s="41"/>
    </row>
    <row r="113" spans="1:5" ht="18.75" hidden="1" x14ac:dyDescent="0.3">
      <c r="A113" s="22"/>
      <c r="B113" s="27" t="s">
        <v>98</v>
      </c>
      <c r="C113" s="15"/>
      <c r="D113" s="15"/>
      <c r="E113" s="41"/>
    </row>
    <row r="114" spans="1:5" ht="18.75" hidden="1" x14ac:dyDescent="0.3">
      <c r="A114" s="22"/>
      <c r="B114" s="27" t="s">
        <v>99</v>
      </c>
      <c r="C114" s="15"/>
      <c r="D114" s="15"/>
      <c r="E114" s="41"/>
    </row>
    <row r="115" spans="1:5" ht="18.75" hidden="1" x14ac:dyDescent="0.3">
      <c r="A115" s="22"/>
      <c r="B115" s="27" t="s">
        <v>100</v>
      </c>
      <c r="C115" s="15"/>
      <c r="D115" s="15"/>
      <c r="E115" s="41"/>
    </row>
    <row r="116" spans="1:5" ht="18.75" hidden="1" x14ac:dyDescent="0.3">
      <c r="A116" s="22"/>
      <c r="B116" s="27" t="s">
        <v>5</v>
      </c>
      <c r="C116" s="15"/>
      <c r="D116" s="15"/>
      <c r="E116" s="41"/>
    </row>
    <row r="117" spans="1:5" ht="18" x14ac:dyDescent="0.35">
      <c r="A117" s="22"/>
      <c r="B117" s="29" t="s">
        <v>40</v>
      </c>
      <c r="C117" s="3">
        <v>500000</v>
      </c>
      <c r="D117" s="15"/>
      <c r="E117" s="41"/>
    </row>
    <row r="118" spans="1:5" ht="36" x14ac:dyDescent="0.35">
      <c r="A118" s="22"/>
      <c r="B118" s="29" t="s">
        <v>70</v>
      </c>
      <c r="C118" s="3">
        <v>1000000</v>
      </c>
      <c r="D118" s="15"/>
      <c r="E118" s="41"/>
    </row>
    <row r="119" spans="1:5" ht="18.75" hidden="1" x14ac:dyDescent="0.3">
      <c r="A119" s="22"/>
      <c r="B119" s="26" t="s">
        <v>25</v>
      </c>
      <c r="C119" s="14">
        <f>C120</f>
        <v>0</v>
      </c>
      <c r="D119" s="14">
        <f t="shared" ref="D119" si="1">D120</f>
        <v>0</v>
      </c>
      <c r="E119" s="41"/>
    </row>
    <row r="120" spans="1:5" ht="18.75" hidden="1" x14ac:dyDescent="0.3">
      <c r="A120" s="22"/>
      <c r="B120" s="27" t="s">
        <v>23</v>
      </c>
      <c r="C120" s="15"/>
      <c r="D120" s="15"/>
      <c r="E120" s="41"/>
    </row>
    <row r="121" spans="1:5" ht="18" x14ac:dyDescent="0.35">
      <c r="A121" s="22"/>
      <c r="B121" s="5" t="s">
        <v>2</v>
      </c>
      <c r="C121" s="8">
        <f>C124+C125+C126+C122+C123</f>
        <v>3753900</v>
      </c>
      <c r="D121" s="8">
        <f>D124+D125+D126+D122+D123</f>
        <v>1032000</v>
      </c>
      <c r="E121" s="41"/>
    </row>
    <row r="122" spans="1:5" ht="18" x14ac:dyDescent="0.35">
      <c r="A122" s="22"/>
      <c r="B122" s="29" t="s">
        <v>100</v>
      </c>
      <c r="C122" s="3">
        <v>121900</v>
      </c>
      <c r="D122" s="3"/>
      <c r="E122" s="41"/>
    </row>
    <row r="123" spans="1:5" ht="18" x14ac:dyDescent="0.35">
      <c r="A123" s="22"/>
      <c r="B123" s="29" t="s">
        <v>126</v>
      </c>
      <c r="C123" s="3">
        <v>1032000</v>
      </c>
      <c r="D123" s="3">
        <v>1032000</v>
      </c>
      <c r="E123" s="41"/>
    </row>
    <row r="124" spans="1:5" ht="18" x14ac:dyDescent="0.35">
      <c r="A124" s="22"/>
      <c r="B124" s="9" t="s">
        <v>41</v>
      </c>
      <c r="C124" s="3">
        <v>1000000</v>
      </c>
      <c r="D124" s="15"/>
      <c r="E124" s="41"/>
    </row>
    <row r="125" spans="1:5" ht="18" x14ac:dyDescent="0.35">
      <c r="A125" s="22"/>
      <c r="B125" s="13" t="s">
        <v>86</v>
      </c>
      <c r="C125" s="3">
        <v>300000</v>
      </c>
      <c r="D125" s="15"/>
      <c r="E125" s="41"/>
    </row>
    <row r="126" spans="1:5" ht="18" x14ac:dyDescent="0.35">
      <c r="A126" s="22"/>
      <c r="B126" s="13" t="s">
        <v>44</v>
      </c>
      <c r="C126" s="3">
        <v>1300000</v>
      </c>
      <c r="D126" s="3"/>
      <c r="E126" s="41"/>
    </row>
    <row r="127" spans="1:5" ht="18" x14ac:dyDescent="0.35">
      <c r="A127" s="22"/>
      <c r="B127" s="5" t="s">
        <v>11</v>
      </c>
      <c r="C127" s="8">
        <f>C128+C129</f>
        <v>52600</v>
      </c>
      <c r="D127" s="8">
        <f t="shared" ref="D127" si="2">D128+D129</f>
        <v>28000</v>
      </c>
      <c r="E127" s="41"/>
    </row>
    <row r="128" spans="1:5" ht="18" x14ac:dyDescent="0.35">
      <c r="A128" s="22"/>
      <c r="B128" s="29" t="s">
        <v>100</v>
      </c>
      <c r="C128" s="3">
        <f>21000+14000</f>
        <v>35000</v>
      </c>
      <c r="D128" s="3">
        <v>28000</v>
      </c>
      <c r="E128" s="41"/>
    </row>
    <row r="129" spans="1:5" ht="18" x14ac:dyDescent="0.35">
      <c r="A129" s="22"/>
      <c r="B129" s="4" t="s">
        <v>65</v>
      </c>
      <c r="C129" s="3">
        <v>17600</v>
      </c>
      <c r="D129" s="3"/>
      <c r="E129" s="41"/>
    </row>
    <row r="130" spans="1:5" ht="18" x14ac:dyDescent="0.35">
      <c r="A130" s="22"/>
      <c r="B130" s="5" t="s">
        <v>22</v>
      </c>
      <c r="C130" s="8">
        <f>C132+C131+C133+C134</f>
        <v>22000</v>
      </c>
      <c r="D130" s="8">
        <f>D132+D131+D133+D134</f>
        <v>58000</v>
      </c>
      <c r="E130" s="41"/>
    </row>
    <row r="131" spans="1:5" ht="18" x14ac:dyDescent="0.35">
      <c r="A131" s="2"/>
      <c r="B131" s="29" t="s">
        <v>100</v>
      </c>
      <c r="C131" s="3">
        <f>28000+46000+13000</f>
        <v>87000</v>
      </c>
      <c r="D131" s="3">
        <v>58000</v>
      </c>
      <c r="E131" s="41"/>
    </row>
    <row r="132" spans="1:5" ht="18" x14ac:dyDescent="0.35">
      <c r="A132" s="22"/>
      <c r="B132" s="9" t="s">
        <v>136</v>
      </c>
      <c r="C132" s="3">
        <v>-65000</v>
      </c>
      <c r="D132" s="3"/>
      <c r="E132" s="41">
        <v>-65000</v>
      </c>
    </row>
    <row r="133" spans="1:5" ht="18.75" hidden="1" x14ac:dyDescent="0.3">
      <c r="A133" s="22"/>
      <c r="B133" s="27" t="s">
        <v>65</v>
      </c>
      <c r="C133" s="15"/>
      <c r="D133" s="3"/>
      <c r="E133" s="41"/>
    </row>
    <row r="134" spans="1:5" ht="37.5" hidden="1" x14ac:dyDescent="0.3">
      <c r="A134" s="22"/>
      <c r="B134" s="31" t="s">
        <v>105</v>
      </c>
      <c r="C134" s="15"/>
      <c r="D134" s="3"/>
      <c r="E134" s="41"/>
    </row>
    <row r="135" spans="1:5" ht="18" x14ac:dyDescent="0.35">
      <c r="A135" s="22"/>
      <c r="B135" s="5" t="s">
        <v>3</v>
      </c>
      <c r="C135" s="8">
        <f>C137+C136</f>
        <v>38000</v>
      </c>
      <c r="D135" s="8">
        <f>D137+D136</f>
        <v>19000</v>
      </c>
      <c r="E135" s="41"/>
    </row>
    <row r="136" spans="1:5" ht="18" x14ac:dyDescent="0.35">
      <c r="A136" s="2"/>
      <c r="B136" s="29" t="s">
        <v>100</v>
      </c>
      <c r="C136" s="3">
        <f>9000+10000+4000</f>
        <v>23000</v>
      </c>
      <c r="D136" s="3">
        <v>19000</v>
      </c>
      <c r="E136" s="41"/>
    </row>
    <row r="137" spans="1:5" ht="18" x14ac:dyDescent="0.35">
      <c r="A137" s="22"/>
      <c r="B137" s="9" t="s">
        <v>125</v>
      </c>
      <c r="C137" s="3">
        <v>15000</v>
      </c>
      <c r="D137" s="3"/>
      <c r="E137" s="41"/>
    </row>
    <row r="138" spans="1:5" ht="18" x14ac:dyDescent="0.35">
      <c r="A138" s="22"/>
      <c r="B138" s="12" t="s">
        <v>21</v>
      </c>
      <c r="C138" s="8">
        <f>C140+C139+C141</f>
        <v>281755</v>
      </c>
      <c r="D138" s="8">
        <f>D140+D139+D141</f>
        <v>171165</v>
      </c>
      <c r="E138" s="41"/>
    </row>
    <row r="139" spans="1:5" ht="18" x14ac:dyDescent="0.35">
      <c r="A139" s="2"/>
      <c r="B139" s="29" t="s">
        <v>100</v>
      </c>
      <c r="C139" s="3">
        <f>86179+130576</f>
        <v>216755</v>
      </c>
      <c r="D139" s="3">
        <v>156165</v>
      </c>
      <c r="E139" s="41"/>
    </row>
    <row r="140" spans="1:5" ht="18" x14ac:dyDescent="0.35">
      <c r="A140" s="22"/>
      <c r="B140" s="4" t="s">
        <v>123</v>
      </c>
      <c r="C140" s="3">
        <v>15000</v>
      </c>
      <c r="D140" s="3">
        <v>15000</v>
      </c>
      <c r="E140" s="41"/>
    </row>
    <row r="141" spans="1:5" ht="18" x14ac:dyDescent="0.35">
      <c r="A141" s="22"/>
      <c r="B141" s="4" t="s">
        <v>124</v>
      </c>
      <c r="C141" s="3">
        <v>50000</v>
      </c>
      <c r="D141" s="3"/>
      <c r="E141" s="41"/>
    </row>
    <row r="142" spans="1:5" ht="18.75" hidden="1" x14ac:dyDescent="0.3">
      <c r="A142" s="22"/>
      <c r="B142" s="28" t="s">
        <v>26</v>
      </c>
      <c r="C142" s="14">
        <f>C143+C144</f>
        <v>0</v>
      </c>
      <c r="D142" s="8">
        <f>D143+D144</f>
        <v>0</v>
      </c>
      <c r="E142" s="41"/>
    </row>
    <row r="143" spans="1:5" ht="18.75" hidden="1" x14ac:dyDescent="0.3">
      <c r="A143" s="22"/>
      <c r="B143" s="25" t="s">
        <v>104</v>
      </c>
      <c r="C143" s="15"/>
      <c r="D143" s="3"/>
      <c r="E143" s="41"/>
    </row>
    <row r="144" spans="1:5" ht="18.75" hidden="1" x14ac:dyDescent="0.3">
      <c r="A144" s="22"/>
      <c r="B144" s="27" t="s">
        <v>103</v>
      </c>
      <c r="C144" s="15"/>
      <c r="D144" s="3"/>
      <c r="E144" s="41"/>
    </row>
    <row r="145" spans="1:5" ht="18" x14ac:dyDescent="0.35">
      <c r="A145" s="22"/>
      <c r="B145" s="12" t="s">
        <v>27</v>
      </c>
      <c r="C145" s="8">
        <f>C146+C147</f>
        <v>60418</v>
      </c>
      <c r="D145" s="8">
        <f t="shared" ref="D145" si="3">D146+D147</f>
        <v>60418</v>
      </c>
      <c r="E145" s="41"/>
    </row>
    <row r="146" spans="1:5" ht="18.75" hidden="1" x14ac:dyDescent="0.3">
      <c r="A146" s="22"/>
      <c r="B146" s="27" t="s">
        <v>45</v>
      </c>
      <c r="C146" s="15"/>
      <c r="D146" s="3"/>
      <c r="E146" s="41"/>
    </row>
    <row r="147" spans="1:5" ht="18" x14ac:dyDescent="0.35">
      <c r="A147" s="22"/>
      <c r="B147" s="9" t="s">
        <v>5</v>
      </c>
      <c r="C147" s="3">
        <v>60418</v>
      </c>
      <c r="D147" s="3">
        <v>60418</v>
      </c>
      <c r="E147" s="41"/>
    </row>
    <row r="148" spans="1:5" ht="18.75" hidden="1" x14ac:dyDescent="0.3">
      <c r="A148" s="22"/>
      <c r="B148" s="23" t="s">
        <v>7</v>
      </c>
      <c r="C148" s="14">
        <f>C150+C149</f>
        <v>0</v>
      </c>
      <c r="D148" s="8">
        <f t="shared" ref="D148" si="4">D150+D149</f>
        <v>0</v>
      </c>
      <c r="E148" s="41"/>
    </row>
    <row r="149" spans="1:5" ht="18.75" hidden="1" x14ac:dyDescent="0.3">
      <c r="A149" s="22"/>
      <c r="B149" s="27" t="s">
        <v>23</v>
      </c>
      <c r="C149" s="15"/>
      <c r="D149" s="3"/>
      <c r="E149" s="41"/>
    </row>
    <row r="150" spans="1:5" ht="18.75" hidden="1" x14ac:dyDescent="0.3">
      <c r="A150" s="22"/>
      <c r="B150" s="24" t="s">
        <v>20</v>
      </c>
      <c r="C150" s="15"/>
      <c r="D150" s="3"/>
      <c r="E150" s="41"/>
    </row>
    <row r="151" spans="1:5" ht="18" x14ac:dyDescent="0.35">
      <c r="A151" s="22"/>
      <c r="B151" s="5" t="s">
        <v>28</v>
      </c>
      <c r="C151" s="8">
        <f>C152+C153</f>
        <v>80000</v>
      </c>
      <c r="D151" s="8">
        <f>D152+D153</f>
        <v>25000</v>
      </c>
      <c r="E151" s="41"/>
    </row>
    <row r="152" spans="1:5" ht="18" x14ac:dyDescent="0.35">
      <c r="A152" s="22"/>
      <c r="B152" s="29" t="s">
        <v>100</v>
      </c>
      <c r="C152" s="3">
        <v>24084.86</v>
      </c>
      <c r="D152" s="21">
        <v>25000</v>
      </c>
      <c r="E152" s="41"/>
    </row>
    <row r="153" spans="1:5" ht="18" x14ac:dyDescent="0.35">
      <c r="A153" s="22"/>
      <c r="B153" s="4" t="s">
        <v>5</v>
      </c>
      <c r="C153" s="3">
        <f>80000-C152</f>
        <v>55915.14</v>
      </c>
      <c r="D153" s="21"/>
      <c r="E153" s="41"/>
    </row>
    <row r="154" spans="1:5" ht="18" x14ac:dyDescent="0.35">
      <c r="A154" s="22"/>
      <c r="B154" s="5" t="s">
        <v>29</v>
      </c>
      <c r="C154" s="8">
        <f>C155+C157+C156</f>
        <v>472546.95</v>
      </c>
      <c r="D154" s="8">
        <f>D155+D157</f>
        <v>281083</v>
      </c>
      <c r="E154" s="41"/>
    </row>
    <row r="155" spans="1:5" ht="18" x14ac:dyDescent="0.35">
      <c r="A155" s="22"/>
      <c r="B155" s="29" t="s">
        <v>100</v>
      </c>
      <c r="C155" s="3">
        <f>281083+116251</f>
        <v>397334</v>
      </c>
      <c r="D155" s="21">
        <v>281083</v>
      </c>
      <c r="E155" s="41"/>
    </row>
    <row r="156" spans="1:5" ht="18" x14ac:dyDescent="0.35">
      <c r="A156" s="22"/>
      <c r="B156" s="29" t="s">
        <v>122</v>
      </c>
      <c r="C156" s="3">
        <v>60000</v>
      </c>
      <c r="D156" s="21"/>
      <c r="E156" s="41"/>
    </row>
    <row r="157" spans="1:5" ht="18" x14ac:dyDescent="0.35">
      <c r="A157" s="22"/>
      <c r="B157" s="9" t="s">
        <v>121</v>
      </c>
      <c r="C157" s="3">
        <v>15212.95</v>
      </c>
      <c r="D157" s="21"/>
      <c r="E157" s="41"/>
    </row>
    <row r="158" spans="1:5" ht="18" x14ac:dyDescent="0.35">
      <c r="A158" s="22"/>
      <c r="B158" s="5" t="s">
        <v>12</v>
      </c>
      <c r="C158" s="8">
        <f>C159+C160+C161+C162</f>
        <v>501000</v>
      </c>
      <c r="D158" s="8">
        <f>D159+D160+D161+D162</f>
        <v>275000</v>
      </c>
      <c r="E158" s="41"/>
    </row>
    <row r="159" spans="1:5" ht="18" x14ac:dyDescent="0.35">
      <c r="A159" s="22"/>
      <c r="B159" s="4" t="s">
        <v>65</v>
      </c>
      <c r="C159" s="3">
        <v>26000</v>
      </c>
      <c r="D159" s="3"/>
      <c r="E159" s="41"/>
    </row>
    <row r="160" spans="1:5" ht="18" x14ac:dyDescent="0.35">
      <c r="A160" s="22"/>
      <c r="B160" s="9" t="s">
        <v>120</v>
      </c>
      <c r="C160" s="3">
        <v>200000</v>
      </c>
      <c r="D160" s="3"/>
      <c r="E160" s="41"/>
    </row>
    <row r="161" spans="1:5" ht="18" x14ac:dyDescent="0.35">
      <c r="A161" s="22"/>
      <c r="B161" s="9" t="s">
        <v>90</v>
      </c>
      <c r="C161" s="3">
        <v>100000</v>
      </c>
      <c r="D161" s="3">
        <v>100000</v>
      </c>
      <c r="E161" s="41"/>
    </row>
    <row r="162" spans="1:5" ht="18" x14ac:dyDescent="0.35">
      <c r="A162" s="22"/>
      <c r="B162" s="9" t="s">
        <v>97</v>
      </c>
      <c r="C162" s="3">
        <v>175000</v>
      </c>
      <c r="D162" s="3">
        <v>175000</v>
      </c>
      <c r="E162" s="41"/>
    </row>
    <row r="163" spans="1:5" ht="18" x14ac:dyDescent="0.35">
      <c r="A163" s="22"/>
      <c r="B163" s="5" t="s">
        <v>31</v>
      </c>
      <c r="C163" s="8">
        <f>C164+C165</f>
        <v>416484.22</v>
      </c>
      <c r="D163" s="8">
        <f>D164+D165</f>
        <v>337510</v>
      </c>
      <c r="E163" s="41"/>
    </row>
    <row r="164" spans="1:5" ht="18" x14ac:dyDescent="0.35">
      <c r="A164" s="22"/>
      <c r="B164" s="29" t="s">
        <v>100</v>
      </c>
      <c r="C164" s="3">
        <v>295884.21999999997</v>
      </c>
      <c r="D164" s="3">
        <v>216910</v>
      </c>
      <c r="E164" s="41"/>
    </row>
    <row r="165" spans="1:5" ht="18" x14ac:dyDescent="0.3">
      <c r="A165" s="22"/>
      <c r="B165" s="9" t="s">
        <v>119</v>
      </c>
      <c r="C165" s="3">
        <v>120600</v>
      </c>
      <c r="D165" s="3">
        <v>120600</v>
      </c>
    </row>
    <row r="166" spans="1:5" ht="17.399999999999999" x14ac:dyDescent="0.3">
      <c r="A166" s="22"/>
      <c r="B166" s="5" t="s">
        <v>30</v>
      </c>
      <c r="C166" s="8">
        <f>C167</f>
        <v>221000</v>
      </c>
      <c r="D166" s="8">
        <f t="shared" ref="D166" si="5">D167</f>
        <v>161000</v>
      </c>
    </row>
    <row r="167" spans="1:5" ht="18" x14ac:dyDescent="0.3">
      <c r="A167" s="22"/>
      <c r="B167" s="29" t="s">
        <v>100</v>
      </c>
      <c r="C167" s="3">
        <f>46000+18000+56000+60000+41000</f>
        <v>221000</v>
      </c>
      <c r="D167" s="3">
        <v>161000</v>
      </c>
    </row>
    <row r="168" spans="1:5" ht="17.399999999999999" x14ac:dyDescent="0.3">
      <c r="A168" s="49" t="s">
        <v>9</v>
      </c>
      <c r="B168" s="50"/>
      <c r="C168" s="17">
        <f>C90+C8+C76++C65+C50</f>
        <v>246661592.45000005</v>
      </c>
      <c r="D168" s="17">
        <f>D90+D8+D76++D65+D50</f>
        <v>12300000</v>
      </c>
    </row>
    <row r="169" spans="1:5" x14ac:dyDescent="0.3">
      <c r="D169" s="36">
        <f>D168-D4</f>
        <v>0</v>
      </c>
    </row>
  </sheetData>
  <mergeCells count="5">
    <mergeCell ref="A2:A3"/>
    <mergeCell ref="B2:B3"/>
    <mergeCell ref="C2:C3"/>
    <mergeCell ref="D2:D3"/>
    <mergeCell ref="A168:B168"/>
  </mergeCells>
  <pageMargins left="0.70866141732283472" right="0.70866141732283472" top="0.15748031496062992" bottom="0.15748031496062992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2024-12-05T07:57:40Z</cp:lastPrinted>
  <dcterms:created xsi:type="dcterms:W3CDTF">2016-04-11T06:33:08Z</dcterms:created>
  <dcterms:modified xsi:type="dcterms:W3CDTF">2024-12-09T11:11:13Z</dcterms:modified>
</cp:coreProperties>
</file>